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685" activeTab="1"/>
  </bookViews>
  <sheets>
    <sheet name="Таблица 1" sheetId="8" r:id="rId1"/>
    <sheet name="Таблица 2" sheetId="9" r:id="rId2"/>
  </sheets>
  <calcPr calcId="152511"/>
</workbook>
</file>

<file path=xl/calcChain.xml><?xml version="1.0" encoding="utf-8"?>
<calcChain xmlns="http://schemas.openxmlformats.org/spreadsheetml/2006/main">
  <c r="K24" i="9" l="1"/>
  <c r="K25" i="9"/>
  <c r="J24" i="9" l="1"/>
  <c r="L24" i="9" s="1"/>
  <c r="J25" i="9"/>
  <c r="L25" i="9" s="1"/>
  <c r="H9" i="8" l="1"/>
  <c r="G9" i="8"/>
  <c r="G7" i="8"/>
  <c r="H7" i="8"/>
  <c r="G10" i="8"/>
  <c r="H10" i="8"/>
  <c r="E10" i="8" l="1"/>
  <c r="L23" i="9" l="1"/>
  <c r="L22" i="9"/>
  <c r="I18" i="9"/>
  <c r="L13" i="9"/>
  <c r="L9" i="9"/>
  <c r="L8" i="9"/>
  <c r="L7" i="9"/>
  <c r="I25" i="9"/>
  <c r="I24" i="9"/>
  <c r="I23" i="9"/>
  <c r="I22" i="9"/>
  <c r="I16" i="9"/>
  <c r="I14" i="9"/>
  <c r="I13" i="9"/>
  <c r="I9" i="9"/>
  <c r="I8" i="9"/>
  <c r="H7" i="9"/>
  <c r="I7" i="9" s="1"/>
  <c r="F25" i="9"/>
  <c r="F24" i="9"/>
  <c r="F23" i="9"/>
  <c r="F20" i="9"/>
  <c r="F18" i="9"/>
  <c r="F16" i="9"/>
  <c r="F14" i="9"/>
  <c r="F13" i="9"/>
  <c r="F9" i="9"/>
  <c r="F8" i="9"/>
  <c r="F7" i="9"/>
  <c r="F10" i="8" l="1"/>
  <c r="F9" i="8"/>
  <c r="E9" i="8"/>
  <c r="F7" i="8"/>
  <c r="E7" i="8"/>
  <c r="D10" i="8"/>
  <c r="C10" i="8"/>
  <c r="D9" i="8"/>
  <c r="C9" i="8"/>
  <c r="D7" i="8"/>
  <c r="C7" i="8"/>
</calcChain>
</file>

<file path=xl/sharedStrings.xml><?xml version="1.0" encoding="utf-8"?>
<sst xmlns="http://schemas.openxmlformats.org/spreadsheetml/2006/main" count="136" uniqueCount="56">
  <si>
    <t>Наименование показателя</t>
  </si>
  <si>
    <t>2015 год</t>
  </si>
  <si>
    <t>2016 год</t>
  </si>
  <si>
    <t>×</t>
  </si>
  <si>
    <t>№ п/п</t>
  </si>
  <si>
    <t>1.</t>
  </si>
  <si>
    <t>1.1.</t>
  </si>
  <si>
    <t>2.</t>
  </si>
  <si>
    <t>3.</t>
  </si>
  <si>
    <t>4.</t>
  </si>
  <si>
    <t>5.</t>
  </si>
  <si>
    <t>6.</t>
  </si>
  <si>
    <t>-</t>
  </si>
  <si>
    <t>Темп роста, %</t>
  </si>
  <si>
    <t>МУП "Сервис"</t>
  </si>
  <si>
    <t>Показатели экономической эффективности деятельности муниципальных унитарных предприятий за 2016 год</t>
  </si>
  <si>
    <t>- выручка от продажи товаров, продукции, работ, услуг (за минусом НДС, акцизов и аналогичных обязательных платежей)</t>
  </si>
  <si>
    <t>Расходы, тыс. рублей</t>
  </si>
  <si>
    <t>Чистая прибыль, тыс. рублей</t>
  </si>
  <si>
    <t>Отчисления (дивиденды) от чистой прибыли в городской бюджет, производимые в соответствии с решением органа местного самоуправления или общего собрания акционеров, тыс. рублей</t>
  </si>
  <si>
    <t>Стоимость чистых активов, тыс. рублей</t>
  </si>
  <si>
    <t>Таблица 1</t>
  </si>
  <si>
    <t>Рентабельность продаж (оборота), %</t>
  </si>
  <si>
    <t>№                   п/п</t>
  </si>
  <si>
    <t>Наименование показателей</t>
  </si>
  <si>
    <t>Ед.изм.</t>
  </si>
  <si>
    <t>МУП "Спектр"</t>
  </si>
  <si>
    <t>Выручка от реализации товаров, продукции, работ, услуг</t>
  </si>
  <si>
    <t xml:space="preserve">тыс. руб. </t>
  </si>
  <si>
    <t>Чистая прибыль (убыток)</t>
  </si>
  <si>
    <t>3.1</t>
  </si>
  <si>
    <t>3.2</t>
  </si>
  <si>
    <t>3.3</t>
  </si>
  <si>
    <t xml:space="preserve">Суммы безнадежных долгов, в том числе долги, по которым не вынесено судебное решение, но оцениваемые директором и главным бухгалтером как безнадежные </t>
  </si>
  <si>
    <t>4</t>
  </si>
  <si>
    <t>(из нее просроченная)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</si>
  <si>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</si>
  <si>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Среднесписочная численность работающих всего, в т. ч. по гражданско-трудовым договорам</t>
  </si>
  <si>
    <t>чел.</t>
  </si>
  <si>
    <t xml:space="preserve">Среднемесячная заработная плата одного работающего  </t>
  </si>
  <si>
    <t>руб.</t>
  </si>
  <si>
    <t>Отчет об итогах финансово-хозяйственной деятельности муниципальных унитарных предприятий за 2016 год</t>
  </si>
  <si>
    <t>Дебиторская задолженность,                                      в том числе:</t>
  </si>
  <si>
    <t>Непогашенная в течение шести месяцев после наступления срока исполнения , за исключением сумм, указанных в подпункте 3.3 данного пункта отчета</t>
  </si>
  <si>
    <t>Непогашенная в течение трех месяцев после наступления срока исполнения, за исключением сумм, указанных в подпунктах 3.2, 3.3 данного пункта отчета</t>
  </si>
  <si>
    <t>Кредиторская задолженность, включая задолженность:</t>
  </si>
  <si>
    <t>- перед поставщиками и подрядчиками</t>
  </si>
  <si>
    <t xml:space="preserve">- задолженность перед персоналом                 </t>
  </si>
  <si>
    <t xml:space="preserve">- задолженность перед государственными  внебюджетными фондами                                                                            </t>
  </si>
  <si>
    <t>- перед прочими кредиторами</t>
  </si>
  <si>
    <t>Директора предприятия</t>
  </si>
  <si>
    <t xml:space="preserve">- задолженность по налогам и сборам                                                                           </t>
  </si>
  <si>
    <t xml:space="preserve">увеличение в 79 раз </t>
  </si>
  <si>
    <t>Таблица 2</t>
  </si>
  <si>
    <r>
      <t xml:space="preserve">Доходы, тыс. рублей, </t>
    </r>
    <r>
      <rPr>
        <i/>
        <sz val="12"/>
        <color theme="1"/>
        <rFont val="Times New Roman"/>
        <family val="1"/>
        <charset val="204"/>
      </rPr>
      <t>в том числе</t>
    </r>
    <r>
      <rPr>
        <sz val="12"/>
        <color theme="1"/>
        <rFont val="Times New Roman"/>
        <family val="1"/>
        <charset val="204"/>
      </rPr>
      <t>:</t>
    </r>
  </si>
  <si>
    <t>МУКП г. Переславля-Залесского ЯО "ЕИРЦ"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</si>
</sst>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_р_."/>
    <numFmt numFmtId="167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1" fontId="2" fillId="0" borderId="3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1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vertical="top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23" sqref="B23"/>
    </sheetView>
  </sheetViews>
  <sheetFormatPr defaultRowHeight="15" x14ac:dyDescent="0.25"/>
  <cols>
    <col min="1" max="1" width="4.7109375" customWidth="1"/>
    <col min="2" max="2" width="48.5703125" customWidth="1"/>
    <col min="3" max="3" width="14.140625" customWidth="1"/>
    <col min="4" max="4" width="13.85546875" customWidth="1"/>
    <col min="5" max="6" width="13.140625" customWidth="1"/>
    <col min="7" max="7" width="15.140625" customWidth="1"/>
    <col min="8" max="8" width="13.85546875" customWidth="1"/>
  </cols>
  <sheetData>
    <row r="1" spans="1:8" ht="15.75" x14ac:dyDescent="0.25">
      <c r="A1" s="2"/>
      <c r="B1" s="2"/>
      <c r="C1" s="2"/>
      <c r="D1" s="2"/>
      <c r="E1" s="2"/>
      <c r="F1" s="2"/>
      <c r="G1" s="31" t="s">
        <v>21</v>
      </c>
      <c r="H1" s="31"/>
    </row>
    <row r="2" spans="1:8" ht="12.75" customHeight="1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4" t="s">
        <v>15</v>
      </c>
      <c r="B3" s="34"/>
      <c r="C3" s="34"/>
      <c r="D3" s="34"/>
      <c r="E3" s="34"/>
      <c r="F3" s="34"/>
      <c r="G3" s="34"/>
      <c r="H3" s="34"/>
    </row>
    <row r="4" spans="1:8" ht="15.75" x14ac:dyDescent="0.25">
      <c r="A4" s="2"/>
      <c r="B4" s="2"/>
      <c r="C4" s="2"/>
      <c r="D4" s="2"/>
      <c r="E4" s="2"/>
      <c r="F4" s="2"/>
      <c r="G4" s="2"/>
      <c r="H4" s="2"/>
    </row>
    <row r="5" spans="1:8" ht="32.25" customHeight="1" x14ac:dyDescent="0.25">
      <c r="A5" s="33" t="s">
        <v>4</v>
      </c>
      <c r="B5" s="33" t="s">
        <v>0</v>
      </c>
      <c r="C5" s="32" t="s">
        <v>26</v>
      </c>
      <c r="D5" s="33"/>
      <c r="E5" s="33" t="s">
        <v>14</v>
      </c>
      <c r="F5" s="33"/>
      <c r="G5" s="33" t="s">
        <v>55</v>
      </c>
      <c r="H5" s="33"/>
    </row>
    <row r="6" spans="1:8" ht="15.75" x14ac:dyDescent="0.25">
      <c r="A6" s="33"/>
      <c r="B6" s="33"/>
      <c r="C6" s="4" t="s">
        <v>1</v>
      </c>
      <c r="D6" s="4" t="s">
        <v>2</v>
      </c>
      <c r="E6" s="4" t="s">
        <v>1</v>
      </c>
      <c r="F6" s="4" t="s">
        <v>2</v>
      </c>
      <c r="G6" s="4" t="s">
        <v>1</v>
      </c>
      <c r="H6" s="4" t="s">
        <v>2</v>
      </c>
    </row>
    <row r="7" spans="1:8" ht="21.75" customHeight="1" x14ac:dyDescent="0.25">
      <c r="A7" s="4" t="s">
        <v>5</v>
      </c>
      <c r="B7" s="11" t="s">
        <v>54</v>
      </c>
      <c r="C7" s="6">
        <f>223827+0+0+27596</f>
        <v>251423</v>
      </c>
      <c r="D7" s="6">
        <f>546973+0+0+77017</f>
        <v>623990</v>
      </c>
      <c r="E7" s="6">
        <f>3005+0+0+0</f>
        <v>3005</v>
      </c>
      <c r="F7" s="6">
        <f>8775+0+0+0</f>
        <v>8775</v>
      </c>
      <c r="G7" s="14">
        <f>8160+0+0+147</f>
        <v>8307</v>
      </c>
      <c r="H7" s="14">
        <f>9349+0+0+139</f>
        <v>9488</v>
      </c>
    </row>
    <row r="8" spans="1:8" ht="50.25" customHeight="1" x14ac:dyDescent="0.25">
      <c r="A8" s="4" t="s">
        <v>6</v>
      </c>
      <c r="B8" s="12" t="s">
        <v>16</v>
      </c>
      <c r="C8" s="6">
        <v>223827</v>
      </c>
      <c r="D8" s="6">
        <v>546973</v>
      </c>
      <c r="E8" s="6">
        <v>3005</v>
      </c>
      <c r="F8" s="6">
        <v>8775</v>
      </c>
      <c r="G8" s="14">
        <v>8160</v>
      </c>
      <c r="H8" s="14">
        <v>9349</v>
      </c>
    </row>
    <row r="9" spans="1:8" ht="15.75" x14ac:dyDescent="0.25">
      <c r="A9" s="4" t="s">
        <v>7</v>
      </c>
      <c r="B9" s="12" t="s">
        <v>17</v>
      </c>
      <c r="C9" s="6">
        <f>294563+0+1952+0+17315</f>
        <v>313830</v>
      </c>
      <c r="D9" s="6">
        <f>753472+0+0+0+24301</f>
        <v>777773</v>
      </c>
      <c r="E9" s="6">
        <f>2819+0+0+0</f>
        <v>2819</v>
      </c>
      <c r="F9" s="6">
        <f>8567+0+0+0</f>
        <v>8567</v>
      </c>
      <c r="G9" s="14">
        <f>3387+0+3100+0+426</f>
        <v>6913</v>
      </c>
      <c r="H9" s="14">
        <f>4309+0+3479+0+613</f>
        <v>8401</v>
      </c>
    </row>
    <row r="10" spans="1:8" ht="20.25" customHeight="1" x14ac:dyDescent="0.25">
      <c r="A10" s="4" t="s">
        <v>8</v>
      </c>
      <c r="B10" s="12" t="s">
        <v>22</v>
      </c>
      <c r="C10" s="6">
        <f>-72688/223827*100</f>
        <v>-32.475081201106207</v>
      </c>
      <c r="D10" s="6">
        <f>-206499/546973*100</f>
        <v>-37.75305179597531</v>
      </c>
      <c r="E10" s="6">
        <f>186/E8*100</f>
        <v>6.1896838602329449</v>
      </c>
      <c r="F10" s="6">
        <f>208/F8*100</f>
        <v>2.3703703703703702</v>
      </c>
      <c r="G10" s="14">
        <f>1673/G8*100</f>
        <v>20.502450980392155</v>
      </c>
      <c r="H10" s="14">
        <f>1561/H8*100</f>
        <v>16.696972938282169</v>
      </c>
    </row>
    <row r="11" spans="1:8" ht="15.75" x14ac:dyDescent="0.25">
      <c r="A11" s="4" t="s">
        <v>9</v>
      </c>
      <c r="B11" s="12" t="s">
        <v>18</v>
      </c>
      <c r="C11" s="6">
        <v>-62407</v>
      </c>
      <c r="D11" s="6">
        <v>-153934</v>
      </c>
      <c r="E11" s="6">
        <v>78</v>
      </c>
      <c r="F11" s="6">
        <v>8</v>
      </c>
      <c r="G11" s="14">
        <v>1394</v>
      </c>
      <c r="H11" s="14">
        <v>1087</v>
      </c>
    </row>
    <row r="12" spans="1:8" ht="82.5" customHeight="1" x14ac:dyDescent="0.25">
      <c r="A12" s="4" t="s">
        <v>10</v>
      </c>
      <c r="B12" s="12" t="s">
        <v>19</v>
      </c>
      <c r="C12" s="6">
        <v>0</v>
      </c>
      <c r="D12" s="6">
        <v>0</v>
      </c>
      <c r="E12" s="6">
        <v>0</v>
      </c>
      <c r="F12" s="6">
        <v>0</v>
      </c>
      <c r="G12" s="5">
        <v>0</v>
      </c>
      <c r="H12" s="5">
        <v>0</v>
      </c>
    </row>
    <row r="13" spans="1:8" ht="21" customHeight="1" x14ac:dyDescent="0.25">
      <c r="A13" s="4" t="s">
        <v>11</v>
      </c>
      <c r="B13" s="12" t="s">
        <v>20</v>
      </c>
      <c r="C13" s="6">
        <v>301150</v>
      </c>
      <c r="D13" s="6">
        <v>201269</v>
      </c>
      <c r="E13" s="6">
        <v>43948</v>
      </c>
      <c r="F13" s="6">
        <v>67082</v>
      </c>
      <c r="G13" s="6">
        <v>5125</v>
      </c>
      <c r="H13" s="6">
        <v>4038</v>
      </c>
    </row>
    <row r="15" spans="1:8" x14ac:dyDescent="0.25">
      <c r="B15" s="30"/>
    </row>
  </sheetData>
  <mergeCells count="7">
    <mergeCell ref="G1:H1"/>
    <mergeCell ref="C5:D5"/>
    <mergeCell ref="E5:F5"/>
    <mergeCell ref="G5:H5"/>
    <mergeCell ref="A3:H3"/>
    <mergeCell ref="A5:A6"/>
    <mergeCell ref="B5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B19" sqref="B19"/>
    </sheetView>
  </sheetViews>
  <sheetFormatPr defaultRowHeight="15" x14ac:dyDescent="0.25"/>
  <cols>
    <col min="1" max="1" width="5" customWidth="1"/>
    <col min="2" max="2" width="42" customWidth="1"/>
    <col min="3" max="3" width="10.7109375" customWidth="1"/>
    <col min="4" max="4" width="12.42578125" customWidth="1"/>
    <col min="5" max="5" width="11.85546875" customWidth="1"/>
    <col min="6" max="6" width="16.140625" customWidth="1"/>
    <col min="7" max="7" width="11.140625" customWidth="1"/>
    <col min="8" max="8" width="12.85546875" customWidth="1"/>
    <col min="9" max="9" width="19.7109375" customWidth="1"/>
    <col min="10" max="10" width="11.42578125" customWidth="1"/>
    <col min="11" max="11" width="14" customWidth="1"/>
    <col min="12" max="12" width="19.710937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8"/>
      <c r="L1" s="24" t="s">
        <v>53</v>
      </c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8"/>
      <c r="L2" s="8"/>
    </row>
    <row r="3" spans="1:12" ht="15.75" x14ac:dyDescent="0.25">
      <c r="A3" s="34" t="s">
        <v>41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8"/>
      <c r="L4" s="8"/>
    </row>
    <row r="5" spans="1:12" ht="27" customHeight="1" x14ac:dyDescent="0.25">
      <c r="A5" s="33" t="s">
        <v>23</v>
      </c>
      <c r="B5" s="36" t="s">
        <v>24</v>
      </c>
      <c r="C5" s="36" t="s">
        <v>25</v>
      </c>
      <c r="D5" s="36" t="s">
        <v>26</v>
      </c>
      <c r="E5" s="36"/>
      <c r="F5" s="36"/>
      <c r="G5" s="36" t="s">
        <v>14</v>
      </c>
      <c r="H5" s="36"/>
      <c r="I5" s="36"/>
      <c r="J5" s="33" t="s">
        <v>55</v>
      </c>
      <c r="K5" s="33"/>
      <c r="L5" s="33"/>
    </row>
    <row r="6" spans="1:12" ht="20.25" customHeight="1" x14ac:dyDescent="0.25">
      <c r="A6" s="33"/>
      <c r="B6" s="36"/>
      <c r="C6" s="36"/>
      <c r="D6" s="4" t="s">
        <v>2</v>
      </c>
      <c r="E6" s="4" t="s">
        <v>1</v>
      </c>
      <c r="F6" s="4" t="s">
        <v>13</v>
      </c>
      <c r="G6" s="4" t="s">
        <v>2</v>
      </c>
      <c r="H6" s="4" t="s">
        <v>1</v>
      </c>
      <c r="I6" s="4" t="s">
        <v>13</v>
      </c>
      <c r="J6" s="4" t="s">
        <v>2</v>
      </c>
      <c r="K6" s="4" t="s">
        <v>1</v>
      </c>
      <c r="L6" s="4" t="s">
        <v>13</v>
      </c>
    </row>
    <row r="7" spans="1:12" ht="38.1" customHeight="1" x14ac:dyDescent="0.25">
      <c r="A7" s="7">
        <v>1</v>
      </c>
      <c r="B7" s="22" t="s">
        <v>27</v>
      </c>
      <c r="C7" s="9" t="s">
        <v>28</v>
      </c>
      <c r="D7" s="25">
        <v>546973</v>
      </c>
      <c r="E7" s="25">
        <v>223827</v>
      </c>
      <c r="F7" s="25">
        <f>D7/E7*100</f>
        <v>244.37310958910228</v>
      </c>
      <c r="G7" s="25">
        <v>8775</v>
      </c>
      <c r="H7" s="25">
        <f>3005+0+0+0</f>
        <v>3005</v>
      </c>
      <c r="I7" s="25">
        <f>G7/H7*100</f>
        <v>292.01331114808653</v>
      </c>
      <c r="J7" s="25">
        <v>9349</v>
      </c>
      <c r="K7" s="25">
        <v>8160</v>
      </c>
      <c r="L7" s="25">
        <f>J7/K7*100</f>
        <v>114.57107843137256</v>
      </c>
    </row>
    <row r="8" spans="1:12" ht="15.75" x14ac:dyDescent="0.25">
      <c r="A8" s="4">
        <v>2</v>
      </c>
      <c r="B8" s="23" t="s">
        <v>29</v>
      </c>
      <c r="C8" s="9" t="s">
        <v>28</v>
      </c>
      <c r="D8" s="25">
        <v>-153934</v>
      </c>
      <c r="E8" s="25">
        <v>-62407</v>
      </c>
      <c r="F8" s="25">
        <f>D8/E8*100</f>
        <v>246.66143221113015</v>
      </c>
      <c r="G8" s="25">
        <v>8</v>
      </c>
      <c r="H8" s="25">
        <v>78</v>
      </c>
      <c r="I8" s="25">
        <f t="shared" ref="I8" si="0">G8/H8*100</f>
        <v>10.256410256410255</v>
      </c>
      <c r="J8" s="25">
        <v>1087</v>
      </c>
      <c r="K8" s="25">
        <v>1394</v>
      </c>
      <c r="L8" s="25">
        <f>J8/K8*100</f>
        <v>77.977044476327123</v>
      </c>
    </row>
    <row r="9" spans="1:12" ht="38.25" customHeight="1" x14ac:dyDescent="0.25">
      <c r="A9" s="3">
        <v>3</v>
      </c>
      <c r="B9" s="22" t="s">
        <v>42</v>
      </c>
      <c r="C9" s="9" t="s">
        <v>28</v>
      </c>
      <c r="D9" s="25">
        <v>253535</v>
      </c>
      <c r="E9" s="25">
        <v>116489</v>
      </c>
      <c r="F9" s="25">
        <f>D9/E9*100</f>
        <v>217.6471598176652</v>
      </c>
      <c r="G9" s="25">
        <v>4856</v>
      </c>
      <c r="H9" s="25">
        <v>806</v>
      </c>
      <c r="I9" s="25">
        <f>G9/H9*100</f>
        <v>602.48138957816377</v>
      </c>
      <c r="J9" s="25">
        <v>1911</v>
      </c>
      <c r="K9" s="25">
        <v>902</v>
      </c>
      <c r="L9" s="25">
        <f>J9/K9*100</f>
        <v>211.86252771618626</v>
      </c>
    </row>
    <row r="10" spans="1:12" ht="70.5" customHeight="1" x14ac:dyDescent="0.25">
      <c r="A10" s="7" t="s">
        <v>30</v>
      </c>
      <c r="B10" s="22" t="s">
        <v>44</v>
      </c>
      <c r="C10" s="9" t="s">
        <v>28</v>
      </c>
      <c r="D10" s="25">
        <v>0</v>
      </c>
      <c r="E10" s="25">
        <v>0</v>
      </c>
      <c r="F10" s="26" t="s">
        <v>3</v>
      </c>
      <c r="G10" s="25">
        <v>0</v>
      </c>
      <c r="H10" s="25">
        <v>0</v>
      </c>
      <c r="I10" s="26" t="s">
        <v>3</v>
      </c>
      <c r="J10" s="25">
        <v>265</v>
      </c>
      <c r="K10" s="25">
        <v>0</v>
      </c>
      <c r="L10" s="26" t="s">
        <v>3</v>
      </c>
    </row>
    <row r="11" spans="1:12" ht="72" customHeight="1" x14ac:dyDescent="0.25">
      <c r="A11" s="7" t="s">
        <v>31</v>
      </c>
      <c r="B11" s="22" t="s">
        <v>43</v>
      </c>
      <c r="C11" s="9" t="s">
        <v>28</v>
      </c>
      <c r="D11" s="25">
        <v>0</v>
      </c>
      <c r="E11" s="25">
        <v>0</v>
      </c>
      <c r="F11" s="26" t="s">
        <v>3</v>
      </c>
      <c r="G11" s="25">
        <v>26</v>
      </c>
      <c r="H11" s="25">
        <v>0</v>
      </c>
      <c r="I11" s="26" t="s">
        <v>3</v>
      </c>
      <c r="J11" s="25">
        <v>88</v>
      </c>
      <c r="K11" s="25">
        <v>0</v>
      </c>
      <c r="L11" s="26" t="s">
        <v>3</v>
      </c>
    </row>
    <row r="12" spans="1:12" ht="66.75" customHeight="1" x14ac:dyDescent="0.25">
      <c r="A12" s="10" t="s">
        <v>32</v>
      </c>
      <c r="B12" s="22" t="s">
        <v>33</v>
      </c>
      <c r="C12" s="9" t="s">
        <v>28</v>
      </c>
      <c r="D12" s="25">
        <v>0</v>
      </c>
      <c r="E12" s="25">
        <v>0</v>
      </c>
      <c r="F12" s="26" t="s">
        <v>3</v>
      </c>
      <c r="G12" s="25">
        <v>0</v>
      </c>
      <c r="H12" s="25">
        <v>0</v>
      </c>
      <c r="I12" s="26" t="s">
        <v>3</v>
      </c>
      <c r="J12" s="25">
        <v>0</v>
      </c>
      <c r="K12" s="25">
        <v>0</v>
      </c>
      <c r="L12" s="26" t="s">
        <v>3</v>
      </c>
    </row>
    <row r="13" spans="1:12" ht="33.75" customHeight="1" x14ac:dyDescent="0.25">
      <c r="A13" s="10" t="s">
        <v>34</v>
      </c>
      <c r="B13" s="11" t="s">
        <v>45</v>
      </c>
      <c r="C13" s="9" t="s">
        <v>28</v>
      </c>
      <c r="D13" s="25">
        <v>499423</v>
      </c>
      <c r="E13" s="25">
        <v>178798</v>
      </c>
      <c r="F13" s="25">
        <f>D13/E13*100</f>
        <v>279.32247564290429</v>
      </c>
      <c r="G13" s="25">
        <v>1401</v>
      </c>
      <c r="H13" s="25">
        <v>386</v>
      </c>
      <c r="I13" s="25">
        <f>G13/H13*100</f>
        <v>362.95336787564764</v>
      </c>
      <c r="J13" s="25">
        <v>2180</v>
      </c>
      <c r="K13" s="25">
        <v>3664</v>
      </c>
      <c r="L13" s="25">
        <f>J13/K13*100</f>
        <v>59.497816593886469</v>
      </c>
    </row>
    <row r="14" spans="1:12" ht="20.25" customHeight="1" x14ac:dyDescent="0.25">
      <c r="A14" s="10"/>
      <c r="B14" s="12" t="s">
        <v>46</v>
      </c>
      <c r="C14" s="9" t="s">
        <v>28</v>
      </c>
      <c r="D14" s="25">
        <v>445959</v>
      </c>
      <c r="E14" s="25">
        <v>153000</v>
      </c>
      <c r="F14" s="25">
        <f>D14/E14*100</f>
        <v>291.47647058823532</v>
      </c>
      <c r="G14" s="25">
        <v>834</v>
      </c>
      <c r="H14" s="25">
        <v>192</v>
      </c>
      <c r="I14" s="25">
        <f>G14/H14*100</f>
        <v>434.375</v>
      </c>
      <c r="J14" s="25">
        <v>0</v>
      </c>
      <c r="K14" s="25">
        <v>0</v>
      </c>
      <c r="L14" s="26" t="s">
        <v>3</v>
      </c>
    </row>
    <row r="15" spans="1:12" ht="19.5" customHeight="1" x14ac:dyDescent="0.25">
      <c r="A15" s="7"/>
      <c r="B15" s="12" t="s">
        <v>35</v>
      </c>
      <c r="C15" s="9" t="s">
        <v>28</v>
      </c>
      <c r="D15" s="25" t="s">
        <v>12</v>
      </c>
      <c r="E15" s="25" t="s">
        <v>12</v>
      </c>
      <c r="F15" s="26" t="s">
        <v>3</v>
      </c>
      <c r="G15" s="25" t="s">
        <v>12</v>
      </c>
      <c r="H15" s="25" t="s">
        <v>12</v>
      </c>
      <c r="I15" s="26" t="s">
        <v>3</v>
      </c>
      <c r="J15" s="25" t="s">
        <v>12</v>
      </c>
      <c r="K15" s="25" t="s">
        <v>12</v>
      </c>
      <c r="L15" s="26" t="s">
        <v>3</v>
      </c>
    </row>
    <row r="16" spans="1:12" ht="21.75" customHeight="1" x14ac:dyDescent="0.25">
      <c r="A16" s="7"/>
      <c r="B16" s="12" t="s">
        <v>47</v>
      </c>
      <c r="C16" s="9" t="s">
        <v>28</v>
      </c>
      <c r="D16" s="25">
        <v>4722</v>
      </c>
      <c r="E16" s="25">
        <v>5911</v>
      </c>
      <c r="F16" s="25">
        <f>D16/E16*100</f>
        <v>79.884960243613605</v>
      </c>
      <c r="G16" s="25">
        <v>255</v>
      </c>
      <c r="H16" s="25">
        <v>73</v>
      </c>
      <c r="I16" s="25">
        <f>G16/H16*100</f>
        <v>349.3150684931507</v>
      </c>
      <c r="J16" s="25">
        <v>0</v>
      </c>
      <c r="K16" s="25">
        <v>0</v>
      </c>
      <c r="L16" s="26" t="s">
        <v>3</v>
      </c>
    </row>
    <row r="17" spans="1:12" ht="21" customHeight="1" x14ac:dyDescent="0.25">
      <c r="A17" s="7"/>
      <c r="B17" s="12" t="s">
        <v>35</v>
      </c>
      <c r="C17" s="9" t="s">
        <v>28</v>
      </c>
      <c r="D17" s="25" t="s">
        <v>12</v>
      </c>
      <c r="E17" s="25" t="s">
        <v>12</v>
      </c>
      <c r="F17" s="26" t="s">
        <v>3</v>
      </c>
      <c r="G17" s="25" t="s">
        <v>12</v>
      </c>
      <c r="H17" s="25" t="s">
        <v>12</v>
      </c>
      <c r="I17" s="26" t="s">
        <v>3</v>
      </c>
      <c r="J17" s="25" t="s">
        <v>12</v>
      </c>
      <c r="K17" s="25" t="s">
        <v>12</v>
      </c>
      <c r="L17" s="26" t="s">
        <v>3</v>
      </c>
    </row>
    <row r="18" spans="1:12" ht="36" customHeight="1" x14ac:dyDescent="0.25">
      <c r="A18" s="7"/>
      <c r="B18" s="12" t="s">
        <v>48</v>
      </c>
      <c r="C18" s="9" t="s">
        <v>28</v>
      </c>
      <c r="D18" s="25">
        <v>9368</v>
      </c>
      <c r="E18" s="25">
        <v>6957</v>
      </c>
      <c r="F18" s="25">
        <f>D18/E18*100</f>
        <v>134.65574241770878</v>
      </c>
      <c r="G18" s="25">
        <v>0</v>
      </c>
      <c r="H18" s="25">
        <v>85</v>
      </c>
      <c r="I18" s="25">
        <f>G18/H18*100</f>
        <v>0</v>
      </c>
      <c r="J18" s="25">
        <v>0</v>
      </c>
      <c r="K18" s="25">
        <v>0</v>
      </c>
      <c r="L18" s="26" t="s">
        <v>3</v>
      </c>
    </row>
    <row r="19" spans="1:12" ht="19.5" customHeight="1" x14ac:dyDescent="0.25">
      <c r="A19" s="3"/>
      <c r="B19" s="12" t="s">
        <v>35</v>
      </c>
      <c r="C19" s="9" t="s">
        <v>28</v>
      </c>
      <c r="D19" s="25" t="s">
        <v>12</v>
      </c>
      <c r="E19" s="25" t="s">
        <v>12</v>
      </c>
      <c r="F19" s="26" t="s">
        <v>3</v>
      </c>
      <c r="G19" s="25" t="s">
        <v>12</v>
      </c>
      <c r="H19" s="25" t="s">
        <v>12</v>
      </c>
      <c r="I19" s="26" t="s">
        <v>3</v>
      </c>
      <c r="J19" s="25" t="s">
        <v>12</v>
      </c>
      <c r="K19" s="25" t="s">
        <v>12</v>
      </c>
      <c r="L19" s="26" t="s">
        <v>3</v>
      </c>
    </row>
    <row r="20" spans="1:12" ht="21" customHeight="1" x14ac:dyDescent="0.25">
      <c r="A20" s="3"/>
      <c r="B20" s="12" t="s">
        <v>51</v>
      </c>
      <c r="C20" s="9" t="s">
        <v>28</v>
      </c>
      <c r="D20" s="25">
        <v>25550</v>
      </c>
      <c r="E20" s="25">
        <v>12754</v>
      </c>
      <c r="F20" s="25">
        <f>D20/E20*100</f>
        <v>200.32930845225025</v>
      </c>
      <c r="G20" s="25">
        <v>285</v>
      </c>
      <c r="H20" s="25">
        <v>0</v>
      </c>
      <c r="I20" s="26" t="s">
        <v>3</v>
      </c>
      <c r="J20" s="25">
        <v>0</v>
      </c>
      <c r="K20" s="25">
        <v>1</v>
      </c>
      <c r="L20" s="25">
        <v>0</v>
      </c>
    </row>
    <row r="21" spans="1:12" ht="19.5" customHeight="1" x14ac:dyDescent="0.25">
      <c r="A21" s="3"/>
      <c r="B21" s="12" t="s">
        <v>35</v>
      </c>
      <c r="C21" s="9" t="s">
        <v>36</v>
      </c>
      <c r="D21" s="25" t="s">
        <v>12</v>
      </c>
      <c r="E21" s="25" t="s">
        <v>12</v>
      </c>
      <c r="F21" s="26" t="s">
        <v>3</v>
      </c>
      <c r="G21" s="25" t="s">
        <v>12</v>
      </c>
      <c r="H21" s="25" t="s">
        <v>12</v>
      </c>
      <c r="I21" s="26" t="s">
        <v>3</v>
      </c>
      <c r="J21" s="25" t="s">
        <v>12</v>
      </c>
      <c r="K21" s="25" t="s">
        <v>12</v>
      </c>
      <c r="L21" s="26" t="s">
        <v>3</v>
      </c>
    </row>
    <row r="22" spans="1:12" ht="34.5" customHeight="1" x14ac:dyDescent="0.25">
      <c r="A22" s="3"/>
      <c r="B22" s="13" t="s">
        <v>49</v>
      </c>
      <c r="C22" s="9" t="s">
        <v>28</v>
      </c>
      <c r="D22" s="25">
        <v>13824</v>
      </c>
      <c r="E22" s="25">
        <v>176</v>
      </c>
      <c r="F22" s="27" t="s">
        <v>52</v>
      </c>
      <c r="G22" s="25">
        <v>27</v>
      </c>
      <c r="H22" s="25">
        <v>36</v>
      </c>
      <c r="I22" s="25">
        <f>G22/H22*100</f>
        <v>75</v>
      </c>
      <c r="J22" s="25">
        <v>2180</v>
      </c>
      <c r="K22" s="25">
        <v>3663</v>
      </c>
      <c r="L22" s="25">
        <f>J22/K22*100</f>
        <v>59.514059514059511</v>
      </c>
    </row>
    <row r="23" spans="1:12" ht="54" customHeight="1" x14ac:dyDescent="0.25">
      <c r="A23" s="3">
        <v>5</v>
      </c>
      <c r="B23" s="11" t="s">
        <v>37</v>
      </c>
      <c r="C23" s="9" t="s">
        <v>38</v>
      </c>
      <c r="D23" s="28">
        <v>520</v>
      </c>
      <c r="E23" s="28">
        <v>313</v>
      </c>
      <c r="F23" s="25">
        <f>D23/E23*100</f>
        <v>166.13418530351439</v>
      </c>
      <c r="G23" s="29">
        <v>8</v>
      </c>
      <c r="H23" s="29">
        <v>8</v>
      </c>
      <c r="I23" s="25">
        <f>G23/H23*100</f>
        <v>100</v>
      </c>
      <c r="J23" s="28">
        <v>18</v>
      </c>
      <c r="K23" s="28">
        <v>15</v>
      </c>
      <c r="L23" s="25">
        <f>J23/K23*100</f>
        <v>120</v>
      </c>
    </row>
    <row r="24" spans="1:12" ht="36" customHeight="1" x14ac:dyDescent="0.25">
      <c r="A24" s="3">
        <v>6</v>
      </c>
      <c r="B24" s="11" t="s">
        <v>39</v>
      </c>
      <c r="C24" s="9" t="s">
        <v>40</v>
      </c>
      <c r="D24" s="25">
        <v>22436</v>
      </c>
      <c r="E24" s="25">
        <v>20580</v>
      </c>
      <c r="F24" s="25">
        <f>D24/E24*100</f>
        <v>109.01846452866862</v>
      </c>
      <c r="G24" s="25">
        <v>14691</v>
      </c>
      <c r="H24" s="25">
        <v>11069</v>
      </c>
      <c r="I24" s="25">
        <f>G24/H24*100</f>
        <v>132.72201644231637</v>
      </c>
      <c r="J24" s="25">
        <f>4361695.4/18/12</f>
        <v>20193.034259259261</v>
      </c>
      <c r="K24" s="25">
        <f>3624185.17/12/15</f>
        <v>20134.362055555557</v>
      </c>
      <c r="L24" s="25">
        <f>J24/K24*100</f>
        <v>100.29140334092439</v>
      </c>
    </row>
    <row r="25" spans="1:12" ht="21.75" customHeight="1" x14ac:dyDescent="0.25">
      <c r="A25" s="3">
        <v>7</v>
      </c>
      <c r="B25" s="11" t="s">
        <v>50</v>
      </c>
      <c r="C25" s="9" t="s">
        <v>40</v>
      </c>
      <c r="D25" s="25">
        <v>69900</v>
      </c>
      <c r="E25" s="25">
        <v>58450</v>
      </c>
      <c r="F25" s="25">
        <f>D25/E25*100</f>
        <v>119.58939264328485</v>
      </c>
      <c r="G25" s="25">
        <v>31378</v>
      </c>
      <c r="H25" s="25">
        <v>26365</v>
      </c>
      <c r="I25" s="25">
        <f>G25/H25*100</f>
        <v>119.01384411151147</v>
      </c>
      <c r="J25" s="25">
        <f>612197.82/12</f>
        <v>51016.484999999993</v>
      </c>
      <c r="K25" s="25">
        <f>535535.58/12</f>
        <v>44627.964999999997</v>
      </c>
      <c r="L25" s="25">
        <f>J25/K25*100</f>
        <v>114.31506007500005</v>
      </c>
    </row>
    <row r="26" spans="1:12" ht="14.25" customHeight="1" x14ac:dyDescent="0.25">
      <c r="A26" s="15"/>
      <c r="B26" s="16"/>
      <c r="C26" s="17"/>
      <c r="D26" s="18"/>
      <c r="E26" s="18"/>
      <c r="F26" s="19"/>
      <c r="G26" s="20"/>
      <c r="H26" s="18"/>
      <c r="I26" s="21"/>
      <c r="J26" s="20"/>
      <c r="K26" s="20"/>
      <c r="L26" s="19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</sheetData>
  <mergeCells count="7">
    <mergeCell ref="A3:L3"/>
    <mergeCell ref="A5:A6"/>
    <mergeCell ref="B5:B6"/>
    <mergeCell ref="C5:C6"/>
    <mergeCell ref="D5:F5"/>
    <mergeCell ref="G5:I5"/>
    <mergeCell ref="J5:L5"/>
  </mergeCells>
  <pageMargins left="0.23622047244094491" right="0.23622047244094491" top="0.74803149606299213" bottom="0.74803149606299213" header="0.31496062992125984" footer="0.31496062992125984"/>
  <pageSetup paperSize="9" scale="71" orientation="landscape" copies="1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2018-07-05T06:42:51Z</dcterms:modified>
</cp:coreProperties>
</file>