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685" activeTab="2"/>
  </bookViews>
  <sheets>
    <sheet name="Таблица 1" sheetId="8" r:id="rId1"/>
    <sheet name="Таблица 2" sheetId="9" r:id="rId2"/>
    <sheet name="Таблица 3" sheetId="10" r:id="rId3"/>
  </sheets>
  <calcPr calcId="152511"/>
</workbook>
</file>

<file path=xl/calcChain.xml><?xml version="1.0" encoding="utf-8"?>
<calcChain xmlns="http://schemas.openxmlformats.org/spreadsheetml/2006/main">
  <c r="O25" i="9" l="1"/>
  <c r="O24" i="9"/>
  <c r="O23" i="9"/>
  <c r="O22" i="9"/>
  <c r="O21" i="9"/>
  <c r="O20" i="9"/>
  <c r="O19" i="9"/>
  <c r="O18" i="9"/>
  <c r="O16" i="9"/>
  <c r="O15" i="9"/>
  <c r="O14" i="9"/>
  <c r="O13" i="9"/>
  <c r="O11" i="9"/>
  <c r="O10" i="9"/>
  <c r="O9" i="9"/>
  <c r="R11" i="9" l="1"/>
  <c r="R22" i="9"/>
  <c r="R23" i="9" l="1"/>
  <c r="R25" i="9"/>
  <c r="R24" i="9"/>
  <c r="O8" i="9" l="1"/>
  <c r="O7" i="9"/>
  <c r="K9" i="8"/>
  <c r="J9" i="8"/>
  <c r="H9" i="8"/>
  <c r="I9" i="8"/>
  <c r="G9" i="8"/>
  <c r="R9" i="9"/>
  <c r="R13" i="9"/>
  <c r="R8" i="9"/>
  <c r="R7" i="9"/>
  <c r="G10" i="8"/>
  <c r="L25" i="9"/>
  <c r="L24" i="9"/>
  <c r="L23" i="9"/>
  <c r="L22" i="9"/>
  <c r="L20" i="9"/>
  <c r="L18" i="9"/>
  <c r="L16" i="9"/>
  <c r="L14" i="9"/>
  <c r="L13" i="9"/>
  <c r="L9" i="9"/>
  <c r="L7" i="9"/>
  <c r="M10" i="8" l="1"/>
  <c r="L10" i="8"/>
  <c r="M9" i="8"/>
  <c r="L9" i="8"/>
  <c r="M7" i="8"/>
  <c r="L7" i="8"/>
  <c r="K13" i="8" l="1"/>
  <c r="K10" i="8"/>
  <c r="J10" i="8"/>
  <c r="K7" i="8"/>
  <c r="J7" i="8"/>
  <c r="I10" i="8" l="1"/>
  <c r="H10" i="8"/>
  <c r="H7" i="8"/>
  <c r="E10" i="8"/>
  <c r="G7" i="8" l="1"/>
  <c r="E13" i="9"/>
</calcChain>
</file>

<file path=xl/sharedStrings.xml><?xml version="1.0" encoding="utf-8"?>
<sst xmlns="http://schemas.openxmlformats.org/spreadsheetml/2006/main" count="319" uniqueCount="81">
  <si>
    <t>Наименование показателя</t>
  </si>
  <si>
    <t>№ п/п</t>
  </si>
  <si>
    <t>1.</t>
  </si>
  <si>
    <t>1.1.</t>
  </si>
  <si>
    <t>2.</t>
  </si>
  <si>
    <t>3.</t>
  </si>
  <si>
    <t>4.</t>
  </si>
  <si>
    <t>5.</t>
  </si>
  <si>
    <t>6.</t>
  </si>
  <si>
    <t>Темп роста, %</t>
  </si>
  <si>
    <t>МУП "Сервис"</t>
  </si>
  <si>
    <t>- выручка от продажи товаров, продукции, работ, услуг (за минусом НДС, акцизов и аналогичных обязательных платежей)</t>
  </si>
  <si>
    <t>Таблица 1</t>
  </si>
  <si>
    <t>№                   п/п</t>
  </si>
  <si>
    <t>Наименование показателей</t>
  </si>
  <si>
    <t>Ед.изм.</t>
  </si>
  <si>
    <t>МУП "Спектр"</t>
  </si>
  <si>
    <t>Выручка от реализации товаров, продукции, работ, услуг</t>
  </si>
  <si>
    <t>Чистая прибыль (убыток)</t>
  </si>
  <si>
    <t>3.1</t>
  </si>
  <si>
    <t>3.2</t>
  </si>
  <si>
    <t>3.3</t>
  </si>
  <si>
    <t xml:space="preserve">Суммы безнадежных долгов, в том числе долги, по которым не вынесено судебное решение, но оцениваемые директором и главным бухгалтером как безнадежные </t>
  </si>
  <si>
    <t>4</t>
  </si>
  <si>
    <t>(из нее просроченная)</t>
  </si>
  <si>
    <t>Среднесписочная численность работающих всего, в т. ч. по гражданско-трудовым договорам</t>
  </si>
  <si>
    <t xml:space="preserve">Среднемесячная заработная плата одного работающего  </t>
  </si>
  <si>
    <t>Дебиторская задолженность,                                      в том числе:</t>
  </si>
  <si>
    <t>Непогашенная в течение шести месяцев после наступления срока исполнения , за исключением сумм, указанных в подпункте 3.3 данного пункта отчета</t>
  </si>
  <si>
    <t>Непогашенная в течение трех месяцев после наступления срока исполнения, за исключением сумм, указанных в подпунктах 3.2, 3.3 данного пункта отчета</t>
  </si>
  <si>
    <t>Кредиторская задолженность, включая задолженность:</t>
  </si>
  <si>
    <t>- перед поставщиками и подрядчиками</t>
  </si>
  <si>
    <t xml:space="preserve">- задолженность перед персоналом                 </t>
  </si>
  <si>
    <t xml:space="preserve">- задолженность перед государственными  внебюджетными фондами                                                                            </t>
  </si>
  <si>
    <t>- перед прочими кредиторами</t>
  </si>
  <si>
    <t>Директора предприятия</t>
  </si>
  <si>
    <t xml:space="preserve">- задолженность по налогам и сборам                                                                           </t>
  </si>
  <si>
    <t>№            п/п</t>
  </si>
  <si>
    <t>Отрицательное значение</t>
  </si>
  <si>
    <t>Положительное значение</t>
  </si>
  <si>
    <t>Рентабельность (безубыточность)</t>
  </si>
  <si>
    <t>Не рентабельно (убыточно)</t>
  </si>
  <si>
    <t>Наличие  (отсутствие) просроченной (безнадежной)  дебиторской задолженности</t>
  </si>
  <si>
    <t>Отсутствие</t>
  </si>
  <si>
    <t>Наличие  (отсутствие) просроченной кредиторской  задолженности</t>
  </si>
  <si>
    <t>Бюджетная эффективность</t>
  </si>
  <si>
    <t>Социальная значимость товаров, оказываемых услуг, выполняемых работ</t>
  </si>
  <si>
    <t>Имеет социальную значимость</t>
  </si>
  <si>
    <t>Эффективность управления муниципальной собственностью</t>
  </si>
  <si>
    <t>Таблица 3</t>
  </si>
  <si>
    <t>–</t>
  </si>
  <si>
    <t>Показатели экономической эффективности деятельности муниципальных унитарных предприятий</t>
  </si>
  <si>
    <t xml:space="preserve">Отчет об итогах финансово-хозяйственной деятельности муниципальных унитарных предприятий </t>
  </si>
  <si>
    <t>Критерии оценки деятельности  предприятия (организации)</t>
  </si>
  <si>
    <t>Таблица 2</t>
  </si>
  <si>
    <t>МУП "Комплекс"</t>
  </si>
  <si>
    <t>МКУП "Ритуал"</t>
  </si>
  <si>
    <t>2016 год</t>
  </si>
  <si>
    <t>2017 год</t>
  </si>
  <si>
    <t>МУКП "ЕИРЦ"</t>
  </si>
  <si>
    <t>×</t>
  </si>
  <si>
    <t>Наличие</t>
  </si>
  <si>
    <t>Рентабельно (безубыточно)</t>
  </si>
  <si>
    <t>уменьшение в 640 раз</t>
  </si>
  <si>
    <t>Единица измерения</t>
  </si>
  <si>
    <t>тыс. рублей</t>
  </si>
  <si>
    <r>
      <t xml:space="preserve">Доходы, </t>
    </r>
    <r>
      <rPr>
        <i/>
        <sz val="12"/>
        <color theme="1"/>
        <rFont val="Times New Roman"/>
        <family val="1"/>
        <charset val="204"/>
      </rPr>
      <t>в том числе</t>
    </r>
    <r>
      <rPr>
        <sz val="12"/>
        <color theme="1"/>
        <rFont val="Times New Roman"/>
        <family val="1"/>
        <charset val="204"/>
      </rPr>
      <t>:</t>
    </r>
  </si>
  <si>
    <t>%</t>
  </si>
  <si>
    <t>Расходы</t>
  </si>
  <si>
    <t>Рентабельность продаж (оборота)</t>
  </si>
  <si>
    <t>Отчисления (дивиденды) от чистой прибыли в городской бюджет, производимые в соответствии с решением органа местного самоуправления или общего собрания акционеров</t>
  </si>
  <si>
    <t>Стоимость чистых активов</t>
  </si>
  <si>
    <t xml:space="preserve">тыс. рублей </t>
  </si>
  <si>
    <t>рублей</t>
  </si>
  <si>
    <t>человек</t>
  </si>
  <si>
    <t>Критерии оценки эффективности финансово-хозяйственной деятельности муниципальных унитарных предприятий за 2017 год</t>
  </si>
  <si>
    <t>Положительное влияние результатов деятельности предприятия на доходы местного бюджета</t>
  </si>
  <si>
    <t>Не эффективно</t>
  </si>
  <si>
    <t>Эффективно</t>
  </si>
  <si>
    <t>исполнители Чигрина Н.А.</t>
  </si>
  <si>
    <t xml:space="preserve">                    Аникина А.М.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</si>
</sst>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_р_."/>
    <numFmt numFmtId="166" formatCode="0.0%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323850</xdr:colOff>
      <xdr:row>9</xdr:row>
      <xdr:rowOff>376237</xdr:rowOff>
    </xdr:from>
    <xdr:ext cx="65" cy="172227"/>
    <xdr:sp macro="" textlink="">
      <xdr:nvSpPr>
        <xdr:cNvPr id="2" name="TextBox 1"/>
        <xdr:cNvSpPr txBox="1"/>
      </xdr:nvSpPr>
      <xdr:spPr>
        <a:xfrm>
          <a:off x="8582025" y="32623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opLeftCell="B1" workbookViewId="0">
      <selection activeCell="G12" sqref="G12"/>
    </sheetView>
  </sheetViews>
  <sheetFormatPr defaultRowHeight="15" x14ac:dyDescent="0.25"/>
  <cols>
    <col min="1" max="1" width="4.7109375" customWidth="1"/>
    <col min="2" max="2" width="42" customWidth="1"/>
    <col min="3" max="3" width="13.28515625" customWidth="1"/>
    <col min="4" max="4" width="16.7109375" customWidth="1"/>
    <col min="5" max="5" width="16.5703125" customWidth="1"/>
    <col min="6" max="6" width="16.85546875" customWidth="1"/>
    <col min="7" max="7" width="17" customWidth="1"/>
    <col min="8" max="8" width="13.85546875" customWidth="1"/>
    <col min="9" max="9" width="14.140625" customWidth="1"/>
    <col min="10" max="10" width="15.5703125" customWidth="1"/>
    <col min="11" max="11" width="17.5703125" customWidth="1"/>
    <col min="12" max="12" width="15.7109375" customWidth="1"/>
    <col min="13" max="13" width="19.28515625" customWidth="1"/>
    <col min="14" max="17" width="9.7109375" bestFit="1" customWidth="1"/>
  </cols>
  <sheetData>
    <row r="1" spans="1:18" ht="15.75" x14ac:dyDescent="0.25">
      <c r="A1" s="2"/>
      <c r="B1" s="2"/>
      <c r="C1" s="2"/>
      <c r="D1" s="2"/>
      <c r="E1" s="2"/>
      <c r="F1" s="2"/>
      <c r="M1" s="50" t="s">
        <v>12</v>
      </c>
    </row>
    <row r="2" spans="1:18" ht="12.75" customHeight="1" x14ac:dyDescent="0.25">
      <c r="A2" s="2"/>
      <c r="B2" s="2"/>
      <c r="C2" s="2"/>
      <c r="D2" s="2"/>
      <c r="E2" s="2"/>
      <c r="F2" s="2"/>
      <c r="G2" s="2"/>
    </row>
    <row r="3" spans="1:18" ht="15.75" x14ac:dyDescent="0.25">
      <c r="A3" s="51" t="s">
        <v>51</v>
      </c>
      <c r="B3" s="51"/>
      <c r="C3" s="51"/>
      <c r="D3" s="51"/>
      <c r="E3" s="51"/>
      <c r="F3" s="51"/>
      <c r="G3" s="51"/>
      <c r="H3" s="52"/>
      <c r="I3" s="52"/>
      <c r="J3" s="52"/>
      <c r="K3" s="52"/>
      <c r="L3" s="52"/>
      <c r="M3" s="52"/>
    </row>
    <row r="4" spans="1:18" ht="15.75" x14ac:dyDescent="0.25">
      <c r="A4" s="2"/>
      <c r="B4" s="2"/>
      <c r="C4" s="2"/>
      <c r="D4" s="2"/>
      <c r="E4" s="2"/>
      <c r="F4" s="2"/>
      <c r="G4" s="2"/>
    </row>
    <row r="5" spans="1:18" ht="32.25" customHeight="1" x14ac:dyDescent="0.25">
      <c r="A5" s="55" t="s">
        <v>1</v>
      </c>
      <c r="B5" s="55" t="s">
        <v>0</v>
      </c>
      <c r="C5" s="56" t="s">
        <v>64</v>
      </c>
      <c r="D5" s="54" t="s">
        <v>55</v>
      </c>
      <c r="E5" s="55"/>
      <c r="F5" s="55" t="s">
        <v>56</v>
      </c>
      <c r="G5" s="55"/>
      <c r="H5" s="53" t="s">
        <v>10</v>
      </c>
      <c r="I5" s="53"/>
      <c r="J5" s="53" t="s">
        <v>16</v>
      </c>
      <c r="K5" s="53"/>
      <c r="L5" s="53" t="s">
        <v>59</v>
      </c>
      <c r="M5" s="53"/>
      <c r="N5" s="31"/>
      <c r="O5" s="31"/>
    </row>
    <row r="6" spans="1:18" ht="15.75" x14ac:dyDescent="0.25">
      <c r="A6" s="55"/>
      <c r="B6" s="55"/>
      <c r="C6" s="57"/>
      <c r="D6" s="34" t="s">
        <v>57</v>
      </c>
      <c r="E6" s="34" t="s">
        <v>58</v>
      </c>
      <c r="F6" s="34" t="s">
        <v>57</v>
      </c>
      <c r="G6" s="34" t="s">
        <v>58</v>
      </c>
      <c r="H6" s="34" t="s">
        <v>57</v>
      </c>
      <c r="I6" s="34" t="s">
        <v>58</v>
      </c>
      <c r="J6" s="34" t="s">
        <v>57</v>
      </c>
      <c r="K6" s="34" t="s">
        <v>58</v>
      </c>
      <c r="L6" s="34" t="s">
        <v>57</v>
      </c>
      <c r="M6" s="34" t="s">
        <v>58</v>
      </c>
      <c r="N6" s="31"/>
    </row>
    <row r="7" spans="1:18" ht="21.75" customHeight="1" x14ac:dyDescent="0.25">
      <c r="A7" s="4" t="s">
        <v>2</v>
      </c>
      <c r="B7" s="9" t="s">
        <v>66</v>
      </c>
      <c r="C7" s="36" t="s">
        <v>65</v>
      </c>
      <c r="D7" s="40">
        <v>0</v>
      </c>
      <c r="E7" s="40">
        <v>50</v>
      </c>
      <c r="F7" s="41" t="s">
        <v>50</v>
      </c>
      <c r="G7" s="40">
        <f>2341+0+0+819</f>
        <v>3160</v>
      </c>
      <c r="H7" s="40">
        <f>8775</f>
        <v>8775</v>
      </c>
      <c r="I7" s="40">
        <v>17284</v>
      </c>
      <c r="J7" s="40">
        <f>546973+0+0+77017</f>
        <v>623990</v>
      </c>
      <c r="K7" s="40">
        <f>498380+0+5+49733</f>
        <v>548118</v>
      </c>
      <c r="L7" s="40">
        <f>9349+0+0+139</f>
        <v>9488</v>
      </c>
      <c r="M7" s="40">
        <f>8412+0+0+38</f>
        <v>8450</v>
      </c>
      <c r="N7" s="31"/>
      <c r="O7" s="31"/>
      <c r="P7" s="31"/>
      <c r="Q7" s="31"/>
      <c r="R7" s="31"/>
    </row>
    <row r="8" spans="1:18" ht="50.25" customHeight="1" x14ac:dyDescent="0.25">
      <c r="A8" s="4" t="s">
        <v>3</v>
      </c>
      <c r="B8" s="10" t="s">
        <v>11</v>
      </c>
      <c r="C8" s="36" t="s">
        <v>65</v>
      </c>
      <c r="D8" s="40">
        <v>0</v>
      </c>
      <c r="E8" s="40">
        <v>50</v>
      </c>
      <c r="F8" s="41" t="s">
        <v>50</v>
      </c>
      <c r="G8" s="40">
        <v>2341</v>
      </c>
      <c r="H8" s="40">
        <v>8775</v>
      </c>
      <c r="I8" s="40">
        <v>17284</v>
      </c>
      <c r="J8" s="40">
        <v>546973</v>
      </c>
      <c r="K8" s="40">
        <v>498380</v>
      </c>
      <c r="L8" s="40">
        <v>9349</v>
      </c>
      <c r="M8" s="40">
        <v>8412</v>
      </c>
      <c r="N8" s="31"/>
      <c r="O8" s="31"/>
      <c r="P8" s="31"/>
      <c r="Q8" s="31"/>
    </row>
    <row r="9" spans="1:18" ht="15.75" x14ac:dyDescent="0.25">
      <c r="A9" s="4" t="s">
        <v>4</v>
      </c>
      <c r="B9" s="10" t="s">
        <v>68</v>
      </c>
      <c r="C9" s="36" t="s">
        <v>65</v>
      </c>
      <c r="D9" s="40">
        <v>0</v>
      </c>
      <c r="E9" s="40">
        <v>50</v>
      </c>
      <c r="F9" s="41" t="s">
        <v>50</v>
      </c>
      <c r="G9" s="40">
        <f>1798+0+776+0+73</f>
        <v>2647</v>
      </c>
      <c r="H9" s="40">
        <f>8567+40</f>
        <v>8607</v>
      </c>
      <c r="I9" s="40">
        <f>22196+0</f>
        <v>22196</v>
      </c>
      <c r="J9" s="40">
        <f>753472+0+0+24301</f>
        <v>777773</v>
      </c>
      <c r="K9" s="40">
        <f>618593+0+0+22195</f>
        <v>640788</v>
      </c>
      <c r="L9" s="40">
        <f>4309+3479+613</f>
        <v>8401</v>
      </c>
      <c r="M9" s="40">
        <f>3258+2903+547</f>
        <v>6708</v>
      </c>
      <c r="N9" s="31"/>
      <c r="O9" s="31"/>
      <c r="P9" s="31"/>
      <c r="Q9" s="31"/>
    </row>
    <row r="10" spans="1:18" ht="20.25" customHeight="1" x14ac:dyDescent="0.25">
      <c r="A10" s="4" t="s">
        <v>5</v>
      </c>
      <c r="B10" s="10" t="s">
        <v>69</v>
      </c>
      <c r="C10" s="8" t="s">
        <v>67</v>
      </c>
      <c r="D10" s="40">
        <v>0</v>
      </c>
      <c r="E10" s="40">
        <f>50/50*100</f>
        <v>100</v>
      </c>
      <c r="F10" s="41" t="s">
        <v>50</v>
      </c>
      <c r="G10" s="40">
        <f>-233/2341*100</f>
        <v>-9.9530115335326776</v>
      </c>
      <c r="H10" s="40">
        <f>208/8775*100</f>
        <v>2.3703703703703702</v>
      </c>
      <c r="I10" s="40">
        <f>-4912/17284*100</f>
        <v>-28.41934737329322</v>
      </c>
      <c r="J10" s="40">
        <f>-206499/546973*100</f>
        <v>-37.75305179597531</v>
      </c>
      <c r="K10" s="40">
        <f>-120213/498380*100</f>
        <v>-24.120751233998153</v>
      </c>
      <c r="L10" s="40">
        <f>1561/9349*100</f>
        <v>16.696972938282169</v>
      </c>
      <c r="M10" s="40">
        <f>2251/8412*100</f>
        <v>26.759391345696628</v>
      </c>
      <c r="N10" s="31"/>
      <c r="O10" s="31"/>
      <c r="P10" s="31"/>
    </row>
    <row r="11" spans="1:18" ht="15.75" x14ac:dyDescent="0.25">
      <c r="A11" s="4" t="s">
        <v>6</v>
      </c>
      <c r="B11" s="10" t="s">
        <v>18</v>
      </c>
      <c r="C11" s="36" t="s">
        <v>65</v>
      </c>
      <c r="D11" s="40">
        <v>0</v>
      </c>
      <c r="E11" s="40">
        <v>0</v>
      </c>
      <c r="F11" s="41" t="s">
        <v>50</v>
      </c>
      <c r="G11" s="40">
        <v>374</v>
      </c>
      <c r="H11" s="40">
        <v>8</v>
      </c>
      <c r="I11" s="40">
        <v>-5125</v>
      </c>
      <c r="J11" s="40">
        <v>-153940</v>
      </c>
      <c r="K11" s="40">
        <v>-96730</v>
      </c>
      <c r="L11" s="40">
        <v>1087</v>
      </c>
      <c r="M11" s="40">
        <v>1742</v>
      </c>
      <c r="N11" s="31"/>
      <c r="O11" s="31"/>
      <c r="P11" s="31"/>
    </row>
    <row r="12" spans="1:18" ht="82.5" customHeight="1" x14ac:dyDescent="0.25">
      <c r="A12" s="4" t="s">
        <v>7</v>
      </c>
      <c r="B12" s="10" t="s">
        <v>70</v>
      </c>
      <c r="C12" s="36" t="s">
        <v>65</v>
      </c>
      <c r="D12" s="40">
        <v>0</v>
      </c>
      <c r="E12" s="40">
        <v>0</v>
      </c>
      <c r="F12" s="41" t="s">
        <v>50</v>
      </c>
      <c r="G12" s="40">
        <v>187.1</v>
      </c>
      <c r="H12" s="40">
        <v>4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O12" s="31"/>
      <c r="P12" s="31"/>
    </row>
    <row r="13" spans="1:18" ht="21" customHeight="1" x14ac:dyDescent="0.25">
      <c r="A13" s="4" t="s">
        <v>8</v>
      </c>
      <c r="B13" s="10" t="s">
        <v>71</v>
      </c>
      <c r="C13" s="36" t="s">
        <v>65</v>
      </c>
      <c r="D13" s="40">
        <v>0</v>
      </c>
      <c r="E13" s="40">
        <v>0</v>
      </c>
      <c r="F13" s="41" t="s">
        <v>50</v>
      </c>
      <c r="G13" s="40">
        <v>4960</v>
      </c>
      <c r="H13" s="40">
        <v>67082</v>
      </c>
      <c r="I13" s="40">
        <v>61193</v>
      </c>
      <c r="J13" s="40">
        <v>-201276</v>
      </c>
      <c r="K13" s="40">
        <f>-302672</f>
        <v>-302672</v>
      </c>
      <c r="L13" s="40">
        <v>5125</v>
      </c>
      <c r="M13" s="40">
        <v>6866</v>
      </c>
      <c r="N13" s="31"/>
      <c r="O13" s="31"/>
    </row>
    <row r="15" spans="1:18" x14ac:dyDescent="0.25">
      <c r="B15" s="30"/>
      <c r="C15" s="30"/>
    </row>
  </sheetData>
  <mergeCells count="9">
    <mergeCell ref="A3:M3"/>
    <mergeCell ref="L5:M5"/>
    <mergeCell ref="D5:E5"/>
    <mergeCell ref="F5:G5"/>
    <mergeCell ref="A5:A6"/>
    <mergeCell ref="B5:B6"/>
    <mergeCell ref="H5:I5"/>
    <mergeCell ref="J5:K5"/>
    <mergeCell ref="C5:C6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opLeftCell="A4" workbookViewId="0">
      <selection activeCell="V28" sqref="S23:V28"/>
    </sheetView>
  </sheetViews>
  <sheetFormatPr defaultRowHeight="15" x14ac:dyDescent="0.25"/>
  <cols>
    <col min="1" max="1" width="5" customWidth="1"/>
    <col min="2" max="2" width="42" customWidth="1"/>
    <col min="3" max="3" width="12.28515625" customWidth="1"/>
    <col min="4" max="4" width="16.42578125" customWidth="1"/>
    <col min="5" max="5" width="16.5703125" customWidth="1"/>
    <col min="6" max="6" width="16.140625" customWidth="1"/>
    <col min="7" max="7" width="17" customWidth="1"/>
    <col min="8" max="8" width="17.140625" customWidth="1"/>
    <col min="9" max="9" width="15.7109375" customWidth="1"/>
    <col min="10" max="10" width="14.28515625" customWidth="1"/>
    <col min="11" max="11" width="14.5703125" customWidth="1"/>
    <col min="12" max="12" width="17" customWidth="1"/>
    <col min="13" max="13" width="13.140625" customWidth="1"/>
    <col min="14" max="14" width="14.140625" customWidth="1"/>
    <col min="15" max="15" width="15.42578125" customWidth="1"/>
    <col min="16" max="16" width="13.5703125" customWidth="1"/>
    <col min="17" max="17" width="12.7109375" customWidth="1"/>
    <col min="18" max="18" width="15.7109375" customWidth="1"/>
    <col min="19" max="19" width="9.7109375" bestFit="1" customWidth="1"/>
  </cols>
  <sheetData>
    <row r="1" spans="1:21" ht="15.75" x14ac:dyDescent="0.25">
      <c r="A1" s="1"/>
      <c r="B1" s="1"/>
      <c r="C1" s="1"/>
      <c r="D1" s="1"/>
      <c r="E1" s="1"/>
      <c r="F1" s="1"/>
      <c r="G1" s="1"/>
      <c r="H1" s="1"/>
      <c r="I1" s="21"/>
      <c r="R1" s="50" t="s">
        <v>54</v>
      </c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</row>
    <row r="3" spans="1:21" ht="15.75" x14ac:dyDescent="0.25">
      <c r="A3" s="58" t="s">
        <v>52</v>
      </c>
      <c r="B3" s="59"/>
      <c r="C3" s="59"/>
      <c r="D3" s="59"/>
      <c r="E3" s="59"/>
      <c r="F3" s="59"/>
      <c r="G3" s="59"/>
      <c r="H3" s="59"/>
      <c r="I3" s="59"/>
      <c r="J3" s="60"/>
      <c r="K3" s="60"/>
      <c r="L3" s="60"/>
      <c r="M3" s="60"/>
      <c r="N3" s="60"/>
      <c r="O3" s="60"/>
      <c r="P3" s="60"/>
      <c r="Q3" s="60"/>
      <c r="R3" s="60"/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</row>
    <row r="5" spans="1:21" ht="27" customHeight="1" x14ac:dyDescent="0.25">
      <c r="A5" s="55" t="s">
        <v>13</v>
      </c>
      <c r="B5" s="53" t="s">
        <v>14</v>
      </c>
      <c r="C5" s="53" t="s">
        <v>15</v>
      </c>
      <c r="D5" s="53" t="s">
        <v>55</v>
      </c>
      <c r="E5" s="53"/>
      <c r="F5" s="53"/>
      <c r="G5" s="53" t="s">
        <v>56</v>
      </c>
      <c r="H5" s="53"/>
      <c r="I5" s="53"/>
      <c r="J5" s="53" t="s">
        <v>10</v>
      </c>
      <c r="K5" s="53"/>
      <c r="L5" s="53"/>
      <c r="M5" s="53" t="s">
        <v>16</v>
      </c>
      <c r="N5" s="53"/>
      <c r="O5" s="53"/>
      <c r="P5" s="53" t="s">
        <v>59</v>
      </c>
      <c r="Q5" s="53"/>
      <c r="R5" s="53"/>
    </row>
    <row r="6" spans="1:21" ht="32.25" customHeight="1" x14ac:dyDescent="0.25">
      <c r="A6" s="55"/>
      <c r="B6" s="53"/>
      <c r="C6" s="53"/>
      <c r="D6" s="34" t="s">
        <v>57</v>
      </c>
      <c r="E6" s="34" t="s">
        <v>58</v>
      </c>
      <c r="F6" s="4" t="s">
        <v>9</v>
      </c>
      <c r="G6" s="34" t="s">
        <v>57</v>
      </c>
      <c r="H6" s="34" t="s">
        <v>58</v>
      </c>
      <c r="I6" s="4" t="s">
        <v>9</v>
      </c>
      <c r="J6" s="34" t="s">
        <v>57</v>
      </c>
      <c r="K6" s="34" t="s">
        <v>58</v>
      </c>
      <c r="L6" s="32" t="s">
        <v>9</v>
      </c>
      <c r="M6" s="34" t="s">
        <v>57</v>
      </c>
      <c r="N6" s="34" t="s">
        <v>58</v>
      </c>
      <c r="O6" s="32" t="s">
        <v>9</v>
      </c>
      <c r="P6" s="34" t="s">
        <v>57</v>
      </c>
      <c r="Q6" s="34" t="s">
        <v>58</v>
      </c>
      <c r="R6" s="32" t="s">
        <v>9</v>
      </c>
    </row>
    <row r="7" spans="1:21" ht="38.1" customHeight="1" x14ac:dyDescent="0.25">
      <c r="A7" s="5">
        <v>1</v>
      </c>
      <c r="B7" s="19" t="s">
        <v>17</v>
      </c>
      <c r="C7" s="7" t="s">
        <v>72</v>
      </c>
      <c r="D7" s="41" t="s">
        <v>50</v>
      </c>
      <c r="E7" s="40">
        <v>50</v>
      </c>
      <c r="F7" s="40" t="s">
        <v>60</v>
      </c>
      <c r="G7" s="41" t="s">
        <v>50</v>
      </c>
      <c r="H7" s="40">
        <v>2341</v>
      </c>
      <c r="I7" s="40" t="s">
        <v>60</v>
      </c>
      <c r="J7" s="40">
        <v>8775</v>
      </c>
      <c r="K7" s="40">
        <v>17284</v>
      </c>
      <c r="L7" s="40">
        <f>K7/J7*100</f>
        <v>196.96866096866097</v>
      </c>
      <c r="M7" s="40">
        <v>546973</v>
      </c>
      <c r="N7" s="40">
        <v>498380</v>
      </c>
      <c r="O7" s="40">
        <f>N7/M7*100</f>
        <v>91.116014867278636</v>
      </c>
      <c r="P7" s="40">
        <v>9349</v>
      </c>
      <c r="Q7" s="40">
        <v>8412</v>
      </c>
      <c r="R7" s="40">
        <f>Q7/P7*100</f>
        <v>89.977537704567339</v>
      </c>
      <c r="S7" s="31"/>
      <c r="T7" s="31"/>
      <c r="U7" s="31"/>
    </row>
    <row r="8" spans="1:21" ht="31.5" x14ac:dyDescent="0.25">
      <c r="A8" s="4">
        <v>2</v>
      </c>
      <c r="B8" s="20" t="s">
        <v>18</v>
      </c>
      <c r="C8" s="37" t="s">
        <v>72</v>
      </c>
      <c r="D8" s="41" t="s">
        <v>50</v>
      </c>
      <c r="E8" s="40">
        <v>0</v>
      </c>
      <c r="F8" s="40" t="s">
        <v>60</v>
      </c>
      <c r="G8" s="41" t="s">
        <v>50</v>
      </c>
      <c r="H8" s="40">
        <v>374</v>
      </c>
      <c r="I8" s="40" t="s">
        <v>60</v>
      </c>
      <c r="J8" s="40">
        <v>8</v>
      </c>
      <c r="K8" s="40">
        <v>-5125</v>
      </c>
      <c r="L8" s="42" t="s">
        <v>63</v>
      </c>
      <c r="M8" s="40">
        <v>-153940</v>
      </c>
      <c r="N8" s="40">
        <v>-96730</v>
      </c>
      <c r="O8" s="40">
        <f>N8/M8*100</f>
        <v>62.836169936338834</v>
      </c>
      <c r="P8" s="40">
        <v>1087</v>
      </c>
      <c r="Q8" s="40">
        <v>1742</v>
      </c>
      <c r="R8" s="40">
        <f>Q8/P8*100</f>
        <v>160.25758969641214</v>
      </c>
      <c r="S8" s="31"/>
      <c r="T8" s="31"/>
    </row>
    <row r="9" spans="1:21" ht="38.25" customHeight="1" x14ac:dyDescent="0.25">
      <c r="A9" s="3">
        <v>3</v>
      </c>
      <c r="B9" s="19" t="s">
        <v>27</v>
      </c>
      <c r="C9" s="37" t="s">
        <v>72</v>
      </c>
      <c r="D9" s="41" t="s">
        <v>50</v>
      </c>
      <c r="E9" s="40">
        <v>60</v>
      </c>
      <c r="F9" s="40" t="s">
        <v>60</v>
      </c>
      <c r="G9" s="41" t="s">
        <v>50</v>
      </c>
      <c r="H9" s="40">
        <v>292</v>
      </c>
      <c r="I9" s="40" t="s">
        <v>60</v>
      </c>
      <c r="J9" s="40">
        <v>4856</v>
      </c>
      <c r="K9" s="40">
        <v>6921</v>
      </c>
      <c r="L9" s="40">
        <f>K9/J9*100</f>
        <v>142.52471169686984</v>
      </c>
      <c r="M9" s="40">
        <v>253536</v>
      </c>
      <c r="N9" s="40">
        <v>318412</v>
      </c>
      <c r="O9" s="40">
        <f>N9/M9*100</f>
        <v>125.58847658715133</v>
      </c>
      <c r="P9" s="40">
        <v>2622</v>
      </c>
      <c r="Q9" s="40">
        <v>1332</v>
      </c>
      <c r="R9" s="40">
        <f>Q9/P9*100</f>
        <v>50.800915331807786</v>
      </c>
      <c r="S9" s="31"/>
      <c r="T9" s="31"/>
      <c r="U9" s="31"/>
    </row>
    <row r="10" spans="1:21" ht="70.5" customHeight="1" x14ac:dyDescent="0.25">
      <c r="A10" s="5" t="s">
        <v>19</v>
      </c>
      <c r="B10" s="19" t="s">
        <v>29</v>
      </c>
      <c r="C10" s="37" t="s">
        <v>72</v>
      </c>
      <c r="D10" s="41" t="s">
        <v>50</v>
      </c>
      <c r="E10" s="40">
        <v>60</v>
      </c>
      <c r="F10" s="40" t="s">
        <v>60</v>
      </c>
      <c r="G10" s="41" t="s">
        <v>50</v>
      </c>
      <c r="H10" s="41" t="s">
        <v>50</v>
      </c>
      <c r="I10" s="40" t="s">
        <v>60</v>
      </c>
      <c r="J10" s="43">
        <v>0</v>
      </c>
      <c r="K10" s="43">
        <v>0</v>
      </c>
      <c r="L10" s="40" t="s">
        <v>60</v>
      </c>
      <c r="M10" s="40">
        <v>232416</v>
      </c>
      <c r="N10" s="40">
        <v>255017</v>
      </c>
      <c r="O10" s="40">
        <f>N10/M10*100</f>
        <v>109.72437353710586</v>
      </c>
      <c r="P10" s="40">
        <v>0</v>
      </c>
      <c r="Q10" s="40">
        <v>0</v>
      </c>
      <c r="R10" s="40" t="s">
        <v>60</v>
      </c>
      <c r="S10" s="31"/>
      <c r="T10" s="31"/>
      <c r="U10" s="31"/>
    </row>
    <row r="11" spans="1:21" ht="72" customHeight="1" x14ac:dyDescent="0.25">
      <c r="A11" s="5" t="s">
        <v>20</v>
      </c>
      <c r="B11" s="19" t="s">
        <v>28</v>
      </c>
      <c r="C11" s="37" t="s">
        <v>72</v>
      </c>
      <c r="D11" s="41" t="s">
        <v>50</v>
      </c>
      <c r="E11" s="40">
        <v>0</v>
      </c>
      <c r="F11" s="40" t="s">
        <v>60</v>
      </c>
      <c r="G11" s="41" t="s">
        <v>50</v>
      </c>
      <c r="H11" s="41" t="s">
        <v>50</v>
      </c>
      <c r="I11" s="40" t="s">
        <v>60</v>
      </c>
      <c r="J11" s="43">
        <v>0</v>
      </c>
      <c r="K11" s="43">
        <v>0</v>
      </c>
      <c r="L11" s="40" t="s">
        <v>60</v>
      </c>
      <c r="M11" s="40">
        <v>21120</v>
      </c>
      <c r="N11" s="40">
        <v>63395</v>
      </c>
      <c r="O11" s="40">
        <f>N11/M11*100</f>
        <v>300.16571969696969</v>
      </c>
      <c r="P11" s="40">
        <v>359</v>
      </c>
      <c r="Q11" s="40">
        <v>463</v>
      </c>
      <c r="R11" s="40">
        <f>Q11/P11*100</f>
        <v>128.96935933147634</v>
      </c>
      <c r="S11" s="31"/>
    </row>
    <row r="12" spans="1:21" ht="66.75" customHeight="1" x14ac:dyDescent="0.25">
      <c r="A12" s="8" t="s">
        <v>21</v>
      </c>
      <c r="B12" s="19" t="s">
        <v>22</v>
      </c>
      <c r="C12" s="37" t="s">
        <v>72</v>
      </c>
      <c r="D12" s="41" t="s">
        <v>50</v>
      </c>
      <c r="E12" s="40">
        <v>0</v>
      </c>
      <c r="F12" s="40" t="s">
        <v>60</v>
      </c>
      <c r="G12" s="41" t="s">
        <v>50</v>
      </c>
      <c r="H12" s="41" t="s">
        <v>50</v>
      </c>
      <c r="I12" s="40" t="s">
        <v>60</v>
      </c>
      <c r="J12" s="43">
        <v>0</v>
      </c>
      <c r="K12" s="43">
        <v>0</v>
      </c>
      <c r="L12" s="40" t="s">
        <v>60</v>
      </c>
      <c r="M12" s="40">
        <v>0</v>
      </c>
      <c r="N12" s="40">
        <v>0</v>
      </c>
      <c r="O12" s="40" t="s">
        <v>60</v>
      </c>
      <c r="P12" s="40">
        <v>0</v>
      </c>
      <c r="Q12" s="40">
        <v>0</v>
      </c>
      <c r="R12" s="40" t="s">
        <v>60</v>
      </c>
      <c r="S12" s="31"/>
    </row>
    <row r="13" spans="1:21" ht="33.75" customHeight="1" x14ac:dyDescent="0.25">
      <c r="A13" s="8" t="s">
        <v>23</v>
      </c>
      <c r="B13" s="9" t="s">
        <v>30</v>
      </c>
      <c r="C13" s="37" t="s">
        <v>72</v>
      </c>
      <c r="D13" s="41" t="s">
        <v>50</v>
      </c>
      <c r="E13" s="40">
        <f>SUM(E14,E16,E18,E20,E22)</f>
        <v>21</v>
      </c>
      <c r="F13" s="40" t="s">
        <v>60</v>
      </c>
      <c r="G13" s="41" t="s">
        <v>50</v>
      </c>
      <c r="H13" s="40">
        <v>854</v>
      </c>
      <c r="I13" s="40" t="s">
        <v>60</v>
      </c>
      <c r="J13" s="40">
        <v>1401</v>
      </c>
      <c r="K13" s="40">
        <v>2251</v>
      </c>
      <c r="L13" s="40">
        <f>K13/J13*100</f>
        <v>160.67094932191293</v>
      </c>
      <c r="M13" s="40">
        <v>499443</v>
      </c>
      <c r="N13" s="40">
        <v>649036</v>
      </c>
      <c r="O13" s="40">
        <f>N13/M13*100</f>
        <v>129.9519664906706</v>
      </c>
      <c r="P13" s="40">
        <v>2890</v>
      </c>
      <c r="Q13" s="40">
        <v>4314</v>
      </c>
      <c r="R13" s="40">
        <f>Q13/P13*100</f>
        <v>149.27335640138409</v>
      </c>
      <c r="S13" s="31"/>
      <c r="T13" s="31"/>
      <c r="U13" s="31"/>
    </row>
    <row r="14" spans="1:21" ht="20.25" customHeight="1" x14ac:dyDescent="0.25">
      <c r="A14" s="8"/>
      <c r="B14" s="10" t="s">
        <v>31</v>
      </c>
      <c r="C14" s="37" t="s">
        <v>72</v>
      </c>
      <c r="D14" s="41" t="s">
        <v>50</v>
      </c>
      <c r="E14" s="40">
        <v>0</v>
      </c>
      <c r="F14" s="40" t="s">
        <v>60</v>
      </c>
      <c r="G14" s="41" t="s">
        <v>50</v>
      </c>
      <c r="H14" s="40">
        <v>135</v>
      </c>
      <c r="I14" s="40" t="s">
        <v>60</v>
      </c>
      <c r="J14" s="40">
        <v>473.2</v>
      </c>
      <c r="K14" s="40">
        <v>496.5</v>
      </c>
      <c r="L14" s="40">
        <f>K14/J14*100</f>
        <v>104.92392223161455</v>
      </c>
      <c r="M14" s="40">
        <v>445959</v>
      </c>
      <c r="N14" s="40">
        <v>583790</v>
      </c>
      <c r="O14" s="40">
        <f>N14/M14*100</f>
        <v>130.90665285373768</v>
      </c>
      <c r="P14" s="40">
        <v>0</v>
      </c>
      <c r="Q14" s="40">
        <v>0</v>
      </c>
      <c r="R14" s="40" t="s">
        <v>60</v>
      </c>
      <c r="S14" s="31"/>
    </row>
    <row r="15" spans="1:21" ht="19.5" customHeight="1" x14ac:dyDescent="0.25">
      <c r="A15" s="5"/>
      <c r="B15" s="10" t="s">
        <v>24</v>
      </c>
      <c r="C15" s="37" t="s">
        <v>72</v>
      </c>
      <c r="D15" s="41" t="s">
        <v>50</v>
      </c>
      <c r="E15" s="41" t="s">
        <v>50</v>
      </c>
      <c r="F15" s="40" t="s">
        <v>60</v>
      </c>
      <c r="G15" s="41" t="s">
        <v>50</v>
      </c>
      <c r="H15" s="41" t="s">
        <v>50</v>
      </c>
      <c r="I15" s="40" t="s">
        <v>60</v>
      </c>
      <c r="J15" s="40">
        <v>0</v>
      </c>
      <c r="K15" s="40">
        <v>0</v>
      </c>
      <c r="L15" s="40" t="s">
        <v>60</v>
      </c>
      <c r="M15" s="40">
        <v>398843</v>
      </c>
      <c r="N15" s="40">
        <v>527725</v>
      </c>
      <c r="O15" s="40">
        <f>N15/M15*100</f>
        <v>132.31396815288221</v>
      </c>
      <c r="P15" s="41" t="s">
        <v>50</v>
      </c>
      <c r="Q15" s="41" t="s">
        <v>50</v>
      </c>
      <c r="R15" s="40" t="s">
        <v>60</v>
      </c>
      <c r="S15" s="31"/>
    </row>
    <row r="16" spans="1:21" ht="21.75" customHeight="1" x14ac:dyDescent="0.25">
      <c r="A16" s="5"/>
      <c r="B16" s="10" t="s">
        <v>32</v>
      </c>
      <c r="C16" s="37" t="s">
        <v>72</v>
      </c>
      <c r="D16" s="41" t="s">
        <v>50</v>
      </c>
      <c r="E16" s="40">
        <v>0</v>
      </c>
      <c r="F16" s="40" t="s">
        <v>60</v>
      </c>
      <c r="G16" s="41" t="s">
        <v>50</v>
      </c>
      <c r="H16" s="40">
        <v>307</v>
      </c>
      <c r="I16" s="40" t="s">
        <v>60</v>
      </c>
      <c r="J16" s="40">
        <v>255.3</v>
      </c>
      <c r="K16" s="40">
        <v>130</v>
      </c>
      <c r="L16" s="40">
        <f>K16/J16*100</f>
        <v>50.9204857030944</v>
      </c>
      <c r="M16" s="40">
        <v>4722</v>
      </c>
      <c r="N16" s="40">
        <v>5038</v>
      </c>
      <c r="O16" s="40">
        <f>N16/M16*100</f>
        <v>106.69207962727658</v>
      </c>
      <c r="P16" s="40">
        <v>0</v>
      </c>
      <c r="Q16" s="40">
        <v>143</v>
      </c>
      <c r="R16" s="40" t="s">
        <v>60</v>
      </c>
      <c r="S16" s="31"/>
    </row>
    <row r="17" spans="1:21" ht="21" customHeight="1" x14ac:dyDescent="0.25">
      <c r="A17" s="5"/>
      <c r="B17" s="10" t="s">
        <v>24</v>
      </c>
      <c r="C17" s="37" t="s">
        <v>72</v>
      </c>
      <c r="D17" s="41" t="s">
        <v>50</v>
      </c>
      <c r="E17" s="41" t="s">
        <v>50</v>
      </c>
      <c r="F17" s="40" t="s">
        <v>60</v>
      </c>
      <c r="G17" s="41" t="s">
        <v>50</v>
      </c>
      <c r="H17" s="41" t="s">
        <v>50</v>
      </c>
      <c r="I17" s="40" t="s">
        <v>60</v>
      </c>
      <c r="J17" s="40">
        <v>0</v>
      </c>
      <c r="K17" s="40">
        <v>0</v>
      </c>
      <c r="L17" s="40" t="s">
        <v>60</v>
      </c>
      <c r="M17" s="40">
        <v>0</v>
      </c>
      <c r="N17" s="40">
        <v>0</v>
      </c>
      <c r="O17" s="40" t="s">
        <v>60</v>
      </c>
      <c r="P17" s="41" t="s">
        <v>50</v>
      </c>
      <c r="Q17" s="41" t="s">
        <v>50</v>
      </c>
      <c r="R17" s="40" t="s">
        <v>60</v>
      </c>
    </row>
    <row r="18" spans="1:21" ht="36" customHeight="1" x14ac:dyDescent="0.25">
      <c r="A18" s="5"/>
      <c r="B18" s="10" t="s">
        <v>33</v>
      </c>
      <c r="C18" s="37" t="s">
        <v>72</v>
      </c>
      <c r="D18" s="41" t="s">
        <v>50</v>
      </c>
      <c r="E18" s="40">
        <v>0</v>
      </c>
      <c r="F18" s="40" t="s">
        <v>60</v>
      </c>
      <c r="G18" s="41" t="s">
        <v>50</v>
      </c>
      <c r="H18" s="41" t="s">
        <v>50</v>
      </c>
      <c r="I18" s="40" t="s">
        <v>60</v>
      </c>
      <c r="J18" s="40">
        <v>125.4</v>
      </c>
      <c r="K18" s="40">
        <v>468.5</v>
      </c>
      <c r="L18" s="40">
        <f>K18/J18*100</f>
        <v>373.60446570972886</v>
      </c>
      <c r="M18" s="40">
        <v>9368</v>
      </c>
      <c r="N18" s="40">
        <v>20061</v>
      </c>
      <c r="O18" s="40">
        <f t="shared" ref="O18:O25" si="0">N18/M18*100</f>
        <v>214.14389410760032</v>
      </c>
      <c r="P18" s="40">
        <v>0</v>
      </c>
      <c r="Q18" s="40">
        <v>47</v>
      </c>
      <c r="R18" s="40" t="s">
        <v>60</v>
      </c>
    </row>
    <row r="19" spans="1:21" ht="19.5" customHeight="1" x14ac:dyDescent="0.25">
      <c r="A19" s="3"/>
      <c r="B19" s="10" t="s">
        <v>24</v>
      </c>
      <c r="C19" s="37" t="s">
        <v>72</v>
      </c>
      <c r="D19" s="41" t="s">
        <v>50</v>
      </c>
      <c r="E19" s="41" t="s">
        <v>50</v>
      </c>
      <c r="F19" s="40" t="s">
        <v>60</v>
      </c>
      <c r="G19" s="41" t="s">
        <v>50</v>
      </c>
      <c r="H19" s="41" t="s">
        <v>50</v>
      </c>
      <c r="I19" s="40" t="s">
        <v>60</v>
      </c>
      <c r="J19" s="40">
        <v>0</v>
      </c>
      <c r="K19" s="40">
        <v>0</v>
      </c>
      <c r="L19" s="40" t="s">
        <v>60</v>
      </c>
      <c r="M19" s="40">
        <v>9289</v>
      </c>
      <c r="N19" s="40">
        <v>20061</v>
      </c>
      <c r="O19" s="40">
        <f t="shared" si="0"/>
        <v>215.96512003444937</v>
      </c>
      <c r="P19" s="41" t="s">
        <v>50</v>
      </c>
      <c r="Q19" s="41" t="s">
        <v>50</v>
      </c>
      <c r="R19" s="40" t="s">
        <v>60</v>
      </c>
    </row>
    <row r="20" spans="1:21" ht="38.25" customHeight="1" x14ac:dyDescent="0.25">
      <c r="A20" s="3"/>
      <c r="B20" s="10" t="s">
        <v>36</v>
      </c>
      <c r="C20" s="37" t="s">
        <v>72</v>
      </c>
      <c r="D20" s="41" t="s">
        <v>50</v>
      </c>
      <c r="E20" s="40">
        <v>21</v>
      </c>
      <c r="F20" s="40" t="s">
        <v>60</v>
      </c>
      <c r="G20" s="41" t="s">
        <v>50</v>
      </c>
      <c r="H20" s="40">
        <v>412</v>
      </c>
      <c r="I20" s="40" t="s">
        <v>60</v>
      </c>
      <c r="J20" s="40">
        <v>158.80000000000001</v>
      </c>
      <c r="K20" s="40">
        <v>585.70000000000005</v>
      </c>
      <c r="L20" s="40">
        <f>K20/J20*100</f>
        <v>368.8287153652393</v>
      </c>
      <c r="M20" s="40">
        <v>25550</v>
      </c>
      <c r="N20" s="40">
        <v>23716</v>
      </c>
      <c r="O20" s="40">
        <f t="shared" si="0"/>
        <v>92.821917808219183</v>
      </c>
      <c r="P20" s="40">
        <v>0</v>
      </c>
      <c r="Q20" s="40">
        <v>64</v>
      </c>
      <c r="R20" s="40" t="s">
        <v>60</v>
      </c>
    </row>
    <row r="21" spans="1:21" ht="19.5" customHeight="1" x14ac:dyDescent="0.25">
      <c r="A21" s="3"/>
      <c r="B21" s="10" t="s">
        <v>24</v>
      </c>
      <c r="C21" s="37" t="s">
        <v>72</v>
      </c>
      <c r="D21" s="41" t="s">
        <v>50</v>
      </c>
      <c r="E21" s="41" t="s">
        <v>50</v>
      </c>
      <c r="F21" s="40" t="s">
        <v>60</v>
      </c>
      <c r="G21" s="41" t="s">
        <v>50</v>
      </c>
      <c r="H21" s="41" t="s">
        <v>50</v>
      </c>
      <c r="I21" s="40" t="s">
        <v>60</v>
      </c>
      <c r="J21" s="40">
        <v>0</v>
      </c>
      <c r="K21" s="40">
        <v>0</v>
      </c>
      <c r="L21" s="40" t="s">
        <v>60</v>
      </c>
      <c r="M21" s="40">
        <v>17885</v>
      </c>
      <c r="N21" s="40">
        <v>23716</v>
      </c>
      <c r="O21" s="40">
        <f t="shared" si="0"/>
        <v>132.60273972602741</v>
      </c>
      <c r="P21" s="41" t="s">
        <v>50</v>
      </c>
      <c r="Q21" s="41" t="s">
        <v>50</v>
      </c>
      <c r="R21" s="40" t="s">
        <v>60</v>
      </c>
    </row>
    <row r="22" spans="1:21" ht="34.5" customHeight="1" x14ac:dyDescent="0.25">
      <c r="A22" s="3"/>
      <c r="B22" s="11" t="s">
        <v>34</v>
      </c>
      <c r="C22" s="37" t="s">
        <v>72</v>
      </c>
      <c r="D22" s="41" t="s">
        <v>50</v>
      </c>
      <c r="E22" s="40">
        <v>0</v>
      </c>
      <c r="F22" s="40" t="s">
        <v>60</v>
      </c>
      <c r="G22" s="41" t="s">
        <v>50</v>
      </c>
      <c r="H22" s="41" t="s">
        <v>50</v>
      </c>
      <c r="I22" s="40" t="s">
        <v>60</v>
      </c>
      <c r="J22" s="40">
        <v>388.3</v>
      </c>
      <c r="K22" s="40">
        <v>570.29999999999995</v>
      </c>
      <c r="L22" s="40">
        <f>K22/J22*100</f>
        <v>146.87097604944628</v>
      </c>
      <c r="M22" s="40">
        <v>13844</v>
      </c>
      <c r="N22" s="40">
        <v>16431</v>
      </c>
      <c r="O22" s="40">
        <f t="shared" si="0"/>
        <v>118.68679572377926</v>
      </c>
      <c r="P22" s="40">
        <v>2890</v>
      </c>
      <c r="Q22" s="40">
        <v>4060</v>
      </c>
      <c r="R22" s="40">
        <f>Q22/P22*100</f>
        <v>140.48442906574394</v>
      </c>
      <c r="T22" s="31"/>
    </row>
    <row r="23" spans="1:21" ht="54" customHeight="1" x14ac:dyDescent="0.25">
      <c r="A23" s="3">
        <v>5</v>
      </c>
      <c r="B23" s="9" t="s">
        <v>25</v>
      </c>
      <c r="C23" s="7" t="s">
        <v>74</v>
      </c>
      <c r="D23" s="41" t="s">
        <v>50</v>
      </c>
      <c r="E23" s="44">
        <v>0</v>
      </c>
      <c r="F23" s="40" t="s">
        <v>60</v>
      </c>
      <c r="G23" s="41" t="s">
        <v>50</v>
      </c>
      <c r="H23" s="45">
        <v>21</v>
      </c>
      <c r="I23" s="40" t="s">
        <v>60</v>
      </c>
      <c r="J23" s="44">
        <v>8</v>
      </c>
      <c r="K23" s="44">
        <v>28</v>
      </c>
      <c r="L23" s="40">
        <f>K23/J23*100</f>
        <v>350</v>
      </c>
      <c r="M23" s="44">
        <v>520</v>
      </c>
      <c r="N23" s="44">
        <v>404</v>
      </c>
      <c r="O23" s="40">
        <f t="shared" si="0"/>
        <v>77.692307692307693</v>
      </c>
      <c r="P23" s="38">
        <v>18</v>
      </c>
      <c r="Q23" s="38">
        <v>12</v>
      </c>
      <c r="R23" s="35">
        <f>Q23/P23*100</f>
        <v>66.666666666666657</v>
      </c>
      <c r="S23" s="39"/>
      <c r="T23" s="39"/>
      <c r="U23" s="39"/>
    </row>
    <row r="24" spans="1:21" ht="36" customHeight="1" x14ac:dyDescent="0.25">
      <c r="A24" s="3">
        <v>6</v>
      </c>
      <c r="B24" s="9" t="s">
        <v>26</v>
      </c>
      <c r="C24" s="7" t="s">
        <v>73</v>
      </c>
      <c r="D24" s="41" t="s">
        <v>50</v>
      </c>
      <c r="E24" s="40">
        <v>0</v>
      </c>
      <c r="F24" s="40" t="s">
        <v>60</v>
      </c>
      <c r="G24" s="41" t="s">
        <v>50</v>
      </c>
      <c r="H24" s="40">
        <v>22511.72</v>
      </c>
      <c r="I24" s="40" t="s">
        <v>60</v>
      </c>
      <c r="J24" s="40">
        <v>13024</v>
      </c>
      <c r="K24" s="40">
        <v>19266</v>
      </c>
      <c r="L24" s="40">
        <f>K24/J24*100</f>
        <v>147.92690417690417</v>
      </c>
      <c r="M24" s="40">
        <v>22436</v>
      </c>
      <c r="N24" s="40">
        <v>23508</v>
      </c>
      <c r="O24" s="40">
        <f t="shared" si="0"/>
        <v>104.77803530041005</v>
      </c>
      <c r="P24" s="35">
        <v>20193</v>
      </c>
      <c r="Q24" s="35">
        <v>25433</v>
      </c>
      <c r="R24" s="35">
        <f>Q24/P24*100</f>
        <v>125.94958649036796</v>
      </c>
      <c r="U24" s="31"/>
    </row>
    <row r="25" spans="1:21" ht="21.75" customHeight="1" x14ac:dyDescent="0.25">
      <c r="A25" s="3">
        <v>7</v>
      </c>
      <c r="B25" s="9" t="s">
        <v>35</v>
      </c>
      <c r="C25" s="7" t="s">
        <v>73</v>
      </c>
      <c r="D25" s="41" t="s">
        <v>50</v>
      </c>
      <c r="E25" s="40">
        <v>0</v>
      </c>
      <c r="F25" s="40" t="s">
        <v>60</v>
      </c>
      <c r="G25" s="41" t="s">
        <v>50</v>
      </c>
      <c r="H25" s="40">
        <v>85882.7</v>
      </c>
      <c r="I25" s="40" t="s">
        <v>60</v>
      </c>
      <c r="J25" s="40">
        <v>26654</v>
      </c>
      <c r="K25" s="40">
        <v>51312</v>
      </c>
      <c r="L25" s="40">
        <f>K25/J25*100</f>
        <v>192.51144293539431</v>
      </c>
      <c r="M25" s="40">
        <v>69900</v>
      </c>
      <c r="N25" s="40">
        <v>83182</v>
      </c>
      <c r="O25" s="40">
        <f t="shared" si="0"/>
        <v>119.00143061516452</v>
      </c>
      <c r="P25" s="35">
        <v>50102</v>
      </c>
      <c r="Q25" s="35">
        <v>46238</v>
      </c>
      <c r="R25" s="35">
        <f>Q25/P25*100</f>
        <v>92.287733024629759</v>
      </c>
    </row>
    <row r="26" spans="1:21" ht="14.25" customHeight="1" x14ac:dyDescent="0.25">
      <c r="A26" s="12"/>
      <c r="B26" s="13"/>
      <c r="C26" s="14"/>
      <c r="D26" s="15"/>
      <c r="E26" s="15"/>
      <c r="F26" s="16"/>
      <c r="G26" s="17"/>
      <c r="H26" s="15"/>
      <c r="I26" s="18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N27" s="31"/>
    </row>
  </sheetData>
  <mergeCells count="9">
    <mergeCell ref="A3:R3"/>
    <mergeCell ref="J5:L5"/>
    <mergeCell ref="M5:O5"/>
    <mergeCell ref="P5:R5"/>
    <mergeCell ref="A5:A6"/>
    <mergeCell ref="B5:B6"/>
    <mergeCell ref="C5:C6"/>
    <mergeCell ref="D5:F5"/>
    <mergeCell ref="G5:I5"/>
  </mergeCells>
  <pageMargins left="0.23622047244094491" right="0.23622047244094491" top="0.74803149606299213" bottom="0.74803149606299213" header="0.31496062992125984" footer="0.31496062992125984"/>
  <pageSetup paperSize="9" scale="49" orientation="landscape" copies="1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E19" sqref="E19"/>
    </sheetView>
  </sheetViews>
  <sheetFormatPr defaultRowHeight="15" x14ac:dyDescent="0.25"/>
  <cols>
    <col min="1" max="1" width="4.140625" customWidth="1"/>
    <col min="2" max="2" width="35" customWidth="1"/>
    <col min="3" max="3" width="19.5703125" customWidth="1"/>
    <col min="4" max="4" width="18" customWidth="1"/>
    <col min="5" max="5" width="21.42578125" customWidth="1"/>
    <col min="6" max="6" width="19" customWidth="1"/>
    <col min="7" max="7" width="19.7109375" customWidth="1"/>
    <col min="8" max="8" width="16.28515625" customWidth="1"/>
    <col min="9" max="9" width="19.5703125" customWidth="1"/>
    <col min="10" max="10" width="17.7109375" customWidth="1"/>
    <col min="11" max="11" width="20.140625" customWidth="1"/>
    <col min="12" max="12" width="20.7109375" customWidth="1"/>
  </cols>
  <sheetData>
    <row r="1" spans="1:12" x14ac:dyDescent="0.25">
      <c r="L1" s="21" t="s">
        <v>49</v>
      </c>
    </row>
    <row r="2" spans="1:12" x14ac:dyDescent="0.25">
      <c r="A2" s="22"/>
      <c r="B2" s="22"/>
      <c r="C2" s="22"/>
      <c r="D2" s="22"/>
      <c r="E2" s="22"/>
      <c r="F2" s="22"/>
    </row>
    <row r="3" spans="1:12" x14ac:dyDescent="0.25">
      <c r="A3" s="61" t="s">
        <v>75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15.75" x14ac:dyDescent="0.25">
      <c r="A4" s="23"/>
      <c r="B4" s="24"/>
      <c r="C4" s="24"/>
      <c r="D4" s="24"/>
      <c r="E4" s="24"/>
      <c r="F4" s="24"/>
    </row>
    <row r="5" spans="1:12" ht="39.75" customHeight="1" x14ac:dyDescent="0.25">
      <c r="A5" s="55" t="s">
        <v>37</v>
      </c>
      <c r="B5" s="55" t="s">
        <v>53</v>
      </c>
      <c r="C5" s="53" t="s">
        <v>55</v>
      </c>
      <c r="D5" s="53"/>
      <c r="E5" s="62" t="s">
        <v>56</v>
      </c>
      <c r="F5" s="63"/>
      <c r="G5" s="53" t="s">
        <v>10</v>
      </c>
      <c r="H5" s="53"/>
      <c r="I5" s="53" t="s">
        <v>16</v>
      </c>
      <c r="J5" s="53"/>
      <c r="K5" s="53" t="s">
        <v>59</v>
      </c>
      <c r="L5" s="53"/>
    </row>
    <row r="6" spans="1:12" ht="31.5" x14ac:dyDescent="0.25">
      <c r="A6" s="55"/>
      <c r="B6" s="55"/>
      <c r="C6" s="25" t="s">
        <v>39</v>
      </c>
      <c r="D6" s="25" t="s">
        <v>38</v>
      </c>
      <c r="E6" s="25" t="s">
        <v>39</v>
      </c>
      <c r="F6" s="25" t="s">
        <v>38</v>
      </c>
      <c r="G6" s="33" t="s">
        <v>39</v>
      </c>
      <c r="H6" s="33" t="s">
        <v>38</v>
      </c>
      <c r="I6" s="33" t="s">
        <v>39</v>
      </c>
      <c r="J6" s="33" t="s">
        <v>38</v>
      </c>
      <c r="K6" s="33" t="s">
        <v>39</v>
      </c>
      <c r="L6" s="33" t="s">
        <v>38</v>
      </c>
    </row>
    <row r="7" spans="1:12" ht="40.5" customHeight="1" x14ac:dyDescent="0.25">
      <c r="A7" s="26">
        <v>1</v>
      </c>
      <c r="B7" s="27" t="s">
        <v>40</v>
      </c>
      <c r="C7" s="46" t="s">
        <v>62</v>
      </c>
      <c r="D7" s="47" t="s">
        <v>50</v>
      </c>
      <c r="E7" s="46" t="s">
        <v>50</v>
      </c>
      <c r="F7" s="34" t="s">
        <v>41</v>
      </c>
      <c r="G7" s="46" t="s">
        <v>50</v>
      </c>
      <c r="H7" s="34" t="s">
        <v>41</v>
      </c>
      <c r="I7" s="46" t="s">
        <v>50</v>
      </c>
      <c r="J7" s="34" t="s">
        <v>41</v>
      </c>
      <c r="K7" s="46" t="s">
        <v>62</v>
      </c>
      <c r="L7" s="47" t="s">
        <v>50</v>
      </c>
    </row>
    <row r="8" spans="1:12" ht="48.75" customHeight="1" x14ac:dyDescent="0.25">
      <c r="A8" s="25">
        <v>2</v>
      </c>
      <c r="B8" s="28" t="s">
        <v>42</v>
      </c>
      <c r="C8" s="47" t="s">
        <v>50</v>
      </c>
      <c r="D8" s="47" t="s">
        <v>61</v>
      </c>
      <c r="E8" s="34" t="s">
        <v>43</v>
      </c>
      <c r="F8" s="47" t="s">
        <v>50</v>
      </c>
      <c r="G8" s="34" t="s">
        <v>43</v>
      </c>
      <c r="H8" s="47" t="s">
        <v>50</v>
      </c>
      <c r="I8" s="47" t="s">
        <v>50</v>
      </c>
      <c r="J8" s="47" t="s">
        <v>61</v>
      </c>
      <c r="K8" s="47" t="s">
        <v>50</v>
      </c>
      <c r="L8" s="47" t="s">
        <v>61</v>
      </c>
    </row>
    <row r="9" spans="1:12" ht="51" customHeight="1" x14ac:dyDescent="0.25">
      <c r="A9" s="25">
        <v>3</v>
      </c>
      <c r="B9" s="28" t="s">
        <v>44</v>
      </c>
      <c r="C9" s="34" t="s">
        <v>43</v>
      </c>
      <c r="D9" s="47" t="s">
        <v>50</v>
      </c>
      <c r="E9" s="34" t="s">
        <v>43</v>
      </c>
      <c r="F9" s="47" t="s">
        <v>50</v>
      </c>
      <c r="G9" s="34" t="s">
        <v>43</v>
      </c>
      <c r="H9" s="47" t="s">
        <v>50</v>
      </c>
      <c r="I9" s="47" t="s">
        <v>50</v>
      </c>
      <c r="J9" s="47" t="s">
        <v>61</v>
      </c>
      <c r="K9" s="34" t="s">
        <v>43</v>
      </c>
      <c r="L9" s="47" t="s">
        <v>50</v>
      </c>
    </row>
    <row r="10" spans="1:12" ht="94.5" customHeight="1" x14ac:dyDescent="0.25">
      <c r="A10" s="25">
        <v>4</v>
      </c>
      <c r="B10" s="27" t="s">
        <v>45</v>
      </c>
      <c r="C10" s="47" t="s">
        <v>50</v>
      </c>
      <c r="D10" s="47" t="s">
        <v>50</v>
      </c>
      <c r="E10" s="46" t="s">
        <v>76</v>
      </c>
      <c r="F10" s="47" t="s">
        <v>50</v>
      </c>
      <c r="G10" s="47" t="s">
        <v>50</v>
      </c>
      <c r="H10" s="47" t="s">
        <v>50</v>
      </c>
      <c r="I10" s="47" t="s">
        <v>50</v>
      </c>
      <c r="J10" s="47" t="s">
        <v>50</v>
      </c>
      <c r="K10" s="47" t="s">
        <v>50</v>
      </c>
      <c r="L10" s="47" t="s">
        <v>50</v>
      </c>
    </row>
    <row r="11" spans="1:12" ht="47.25" x14ac:dyDescent="0.25">
      <c r="A11" s="25">
        <v>5</v>
      </c>
      <c r="B11" s="27" t="s">
        <v>46</v>
      </c>
      <c r="C11" s="34" t="s">
        <v>47</v>
      </c>
      <c r="D11" s="48" t="s">
        <v>50</v>
      </c>
      <c r="E11" s="34" t="s">
        <v>47</v>
      </c>
      <c r="F11" s="48" t="s">
        <v>50</v>
      </c>
      <c r="G11" s="34" t="s">
        <v>47</v>
      </c>
      <c r="H11" s="48" t="s">
        <v>50</v>
      </c>
      <c r="I11" s="34" t="s">
        <v>47</v>
      </c>
      <c r="J11" s="48" t="s">
        <v>50</v>
      </c>
      <c r="K11" s="34" t="s">
        <v>47</v>
      </c>
      <c r="L11" s="48" t="s">
        <v>50</v>
      </c>
    </row>
    <row r="12" spans="1:12" ht="31.5" x14ac:dyDescent="0.25">
      <c r="A12" s="25">
        <v>6</v>
      </c>
      <c r="B12" s="49" t="s">
        <v>48</v>
      </c>
      <c r="C12" s="47" t="s">
        <v>50</v>
      </c>
      <c r="D12" s="47" t="s">
        <v>77</v>
      </c>
      <c r="E12" s="47" t="s">
        <v>78</v>
      </c>
      <c r="F12" s="47" t="s">
        <v>50</v>
      </c>
      <c r="G12" s="47" t="s">
        <v>78</v>
      </c>
      <c r="H12" s="47" t="s">
        <v>50</v>
      </c>
      <c r="I12" s="47" t="s">
        <v>78</v>
      </c>
      <c r="J12" s="47" t="s">
        <v>50</v>
      </c>
      <c r="K12" s="47" t="s">
        <v>78</v>
      </c>
      <c r="L12" s="47" t="s">
        <v>50</v>
      </c>
    </row>
    <row r="13" spans="1:12" ht="15.75" x14ac:dyDescent="0.25">
      <c r="A13" s="29"/>
      <c r="B13" s="29"/>
      <c r="C13" s="29"/>
      <c r="D13" s="29"/>
      <c r="E13" s="29"/>
      <c r="F13" s="29"/>
    </row>
    <row r="14" spans="1:12" x14ac:dyDescent="0.25">
      <c r="A14" s="1"/>
      <c r="B14" s="1"/>
      <c r="C14" s="1"/>
      <c r="D14" s="1"/>
      <c r="E14" s="1"/>
      <c r="F14" s="1"/>
    </row>
    <row r="15" spans="1:12" x14ac:dyDescent="0.25">
      <c r="A15" s="1"/>
      <c r="B15" s="1" t="s">
        <v>79</v>
      </c>
      <c r="C15" s="1"/>
      <c r="D15" s="1"/>
      <c r="E15" s="1"/>
      <c r="F15" s="1"/>
    </row>
    <row r="16" spans="1:12" x14ac:dyDescent="0.25">
      <c r="A16" s="1"/>
      <c r="B16" s="1" t="s">
        <v>80</v>
      </c>
      <c r="C16" s="6"/>
      <c r="D16" s="6"/>
      <c r="E16" s="6"/>
      <c r="F16" s="6"/>
    </row>
    <row r="17" spans="2:6" x14ac:dyDescent="0.25">
      <c r="B17" s="6"/>
      <c r="C17" s="6"/>
      <c r="D17" s="6"/>
      <c r="E17" s="6"/>
      <c r="F17" s="6"/>
    </row>
  </sheetData>
  <mergeCells count="8">
    <mergeCell ref="G5:H5"/>
    <mergeCell ref="I5:J5"/>
    <mergeCell ref="K5:L5"/>
    <mergeCell ref="A3:L3"/>
    <mergeCell ref="A5:A6"/>
    <mergeCell ref="B5:B6"/>
    <mergeCell ref="C5:D5"/>
    <mergeCell ref="E5:F5"/>
  </mergeCells>
  <pageMargins left="0.70866141732283472" right="0.70866141732283472" top="0.74803149606299213" bottom="0.74803149606299213" header="0.31496062992125984" footer="0.31496062992125984"/>
  <pageSetup paperSize="9" scale="55" orientation="landscape" copies="1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2018-08-08T09:46:30Z</dcterms:modified>
</cp:coreProperties>
</file>